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'List1'!$A$1:$H$142</definedName>
  </definedNames>
  <calcPr fullCalcOnLoad="1"/>
</workbook>
</file>

<file path=xl/sharedStrings.xml><?xml version="1.0" encoding="utf-8"?>
<sst xmlns="http://schemas.openxmlformats.org/spreadsheetml/2006/main" count="209" uniqueCount="175">
  <si>
    <t>RB</t>
  </si>
  <si>
    <t>PRIHODI PO VRSTAMA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</si>
  <si>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</si>
  <si>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</si>
  <si>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</si>
  <si>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</si>
  <si>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</si>
  <si>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</si>
  <si>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</si>
  <si>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>3.2.</t>
  </si>
  <si>
    <t>4.</t>
  </si>
  <si>
    <t>Prihodi od drugih aktivnosti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</si>
  <si>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</si>
  <si>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</si>
  <si>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</si>
  <si>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</si>
  <si>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</si>
  <si>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</si>
  <si>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I.</t>
  </si>
  <si>
    <t>ADMINISTRATIVNI RASHODI</t>
  </si>
  <si>
    <t>Rashodi za radnike</t>
  </si>
  <si>
    <t>Rashodi ureda</t>
  </si>
  <si>
    <t>Rashodi za rad tijela Turističke zajednice</t>
  </si>
  <si>
    <t>II.</t>
  </si>
  <si>
    <t>DIZAJN VRIJEDNOSTI</t>
  </si>
  <si>
    <t>1.1.</t>
  </si>
  <si>
    <t>Projekt Volim Hrvatsku</t>
  </si>
  <si>
    <t>Manifestacije</t>
  </si>
  <si>
    <t>Kulturno-zabavne</t>
  </si>
  <si>
    <t xml:space="preserve">Sportske manifestacije </t>
  </si>
  <si>
    <t>Ekološke manifestacije</t>
  </si>
  <si>
    <t>Ostale manifestacije</t>
  </si>
  <si>
    <t>Potpore manifestacijama (suorganizacija s drugim subjektima te donacije drugima za manifestacije)</t>
  </si>
  <si>
    <t xml:space="preserve">Novi proizvodi </t>
  </si>
  <si>
    <t>Potpora razvoju DMK-a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</si>
  <si>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</si>
  <si>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</si>
  <si>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</si>
  <si>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</si>
  <si>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</si>
  <si>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</si>
  <si>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2.1.</t>
  </si>
  <si>
    <t>2.2.</t>
  </si>
  <si>
    <t>2.3.</t>
  </si>
  <si>
    <t>Brošure i ostali tiskani materijali</t>
  </si>
  <si>
    <t>2.4.</t>
  </si>
  <si>
    <t>Suveniri i promo materijali</t>
  </si>
  <si>
    <t>2.5.</t>
  </si>
  <si>
    <t>IV.</t>
  </si>
  <si>
    <t>DISTRIBUCIJA I PRODAJA VRIJEDNOSTI</t>
  </si>
  <si>
    <t>Sajmovi (u skladu sa zakonskim propisima i propisanim pravilima za sustav TZ)</t>
  </si>
  <si>
    <t>Posebne prezentacije</t>
  </si>
  <si>
    <t>V.</t>
  </si>
  <si>
    <t>INTERNI MARKETING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</si>
  <si>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</si>
  <si>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</si>
  <si>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</si>
  <si>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</si>
  <si>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</si>
  <si>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</si>
  <si>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</si>
  <si>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>Jedinstveni turistički informacijski sustav (prijava i odjava gostiju, statistika i dr.)</t>
  </si>
  <si>
    <t xml:space="preserve">VII. </t>
  </si>
  <si>
    <t>POSEBNI PROGRAMI</t>
  </si>
  <si>
    <t>VIII.</t>
  </si>
  <si>
    <t>IX.</t>
  </si>
  <si>
    <t>TRANSFER BORAVIŠNE PRISTOJBE OPĆINI/GRADU (30%)</t>
  </si>
  <si>
    <t>X.</t>
  </si>
  <si>
    <t>POKRIVANJE MANJKA IZ PRETHODNE GODINE ( ukoliko je isti ostvaren)</t>
  </si>
  <si>
    <t>SVEUKUPNO RASHODI</t>
  </si>
  <si>
    <t>1.2.</t>
  </si>
  <si>
    <t>Oglašavanje u promotivnim kampanjama javnog i privatnog sektora</t>
  </si>
  <si>
    <t>Poticanje i pomaganje razvoja turizma na područjima koja nisu turistički razvijena</t>
  </si>
  <si>
    <t>1a.</t>
  </si>
  <si>
    <t>Boravišna pristojba 65%</t>
  </si>
  <si>
    <t>1b.</t>
  </si>
  <si>
    <t>*Vela Gospa</t>
  </si>
  <si>
    <t>*Mala Gospa</t>
  </si>
  <si>
    <t>WEB stranice</t>
  </si>
  <si>
    <t>TURISTIČKA ZAJEDNICA GRADA PAGA - PAG</t>
  </si>
  <si>
    <t>Skladište i logistika</t>
  </si>
  <si>
    <t xml:space="preserve">*za programske aktivnosti </t>
  </si>
  <si>
    <t>*za funkcioniranje turističkog ureda</t>
  </si>
  <si>
    <t>*Lepoglava/festival čipke</t>
  </si>
  <si>
    <t>EKO Pag</t>
  </si>
  <si>
    <t xml:space="preserve">  - proračun Grada Paga</t>
  </si>
  <si>
    <t xml:space="preserve">  - proračun Županije</t>
  </si>
  <si>
    <t>PRIJENOS VIŠKA U IDUĆU GODINU - POKRIVANJE MANJKA U IDUĆOJ GODINI (SVEUKUPNI PRIHODI UMANJENI ZA SVEUKUPNE RASHODE)NOVČANI TIJEK</t>
  </si>
  <si>
    <t>*PagArtFest</t>
  </si>
  <si>
    <t>Poticanje i sudjelovanje u uređenju grada/mjesta/ (osim izgradnje komunalne infrastrukture)</t>
  </si>
  <si>
    <t>- prihodi od financijske imovine</t>
  </si>
  <si>
    <t>- prihodi od prodaje robe i usluga</t>
  </si>
  <si>
    <t>Opće oglašavanje (oglašavanje u tisku, TV oglaš.)</t>
  </si>
  <si>
    <t xml:space="preserve">indeks izvrš/ rebal. </t>
  </si>
  <si>
    <r>
      <t xml:space="preserve">OSTALO </t>
    </r>
    <r>
      <rPr>
        <sz val="11"/>
        <rFont val="Calibri"/>
        <family val="2"/>
      </rPr>
      <t>(planovi razvoja turizma, strateški marketing planovi i ostalo)</t>
    </r>
  </si>
  <si>
    <t>TROŠKOVI AMORTIZACIJE</t>
  </si>
  <si>
    <t>*Fortica festival</t>
  </si>
  <si>
    <t>*Pag na meniju</t>
  </si>
  <si>
    <t>*Advent u Pagu</t>
  </si>
  <si>
    <t>*Pointers Pag</t>
  </si>
  <si>
    <t>*Internet portal</t>
  </si>
  <si>
    <t>Info table - 1116</t>
  </si>
  <si>
    <t>Smeđa signalizacija - 11160</t>
  </si>
  <si>
    <r>
      <t>Studijska putovanja - novinari -</t>
    </r>
    <r>
      <rPr>
        <sz val="11"/>
        <rFont val="Calibri"/>
        <family val="2"/>
      </rPr>
      <t xml:space="preserve"> 1340</t>
    </r>
  </si>
  <si>
    <t>*Uređenje turističkog mjesta</t>
  </si>
  <si>
    <t>*Uređenje biciklističke staze</t>
  </si>
  <si>
    <t>*Uređenje plaža</t>
  </si>
  <si>
    <t>*Akcija čišćenja obale, podmorja i okoliša</t>
  </si>
  <si>
    <t>*Uspostava staza za nordijsko hodanje</t>
  </si>
  <si>
    <t>*Promenadni ljetni koncerti i zabave</t>
  </si>
  <si>
    <t>*Nepredviđene manifestacije</t>
  </si>
  <si>
    <t xml:space="preserve">*Nastup KUD-a </t>
  </si>
  <si>
    <t>*Županijski susreti puhačkih orkestara</t>
  </si>
  <si>
    <t>*Prezentacija paške nošnje tijekom sezone</t>
  </si>
  <si>
    <t>*Malonogometni turnir Vlašići</t>
  </si>
  <si>
    <t>*Ronilačke igre Šimuni</t>
  </si>
  <si>
    <t>*Blagdan sv. Nikole</t>
  </si>
  <si>
    <t>*Susret županijskih društava prijatelja Hajduka</t>
  </si>
  <si>
    <t>*Bila noć</t>
  </si>
  <si>
    <t>*Ca, ča, što se kuhalo na mom otoku</t>
  </si>
  <si>
    <t>*Humanitarna utrka Run Croatia</t>
  </si>
  <si>
    <t xml:space="preserve">*Benediktinski samostan </t>
  </si>
  <si>
    <t>*Stolnoteniski klub Pag</t>
  </si>
  <si>
    <t>*Fotoklub Pag</t>
  </si>
  <si>
    <t>*Božićni malonogometni turnir</t>
  </si>
  <si>
    <t>*Ostale potpore</t>
  </si>
  <si>
    <t>*Aplikacija Vision one</t>
  </si>
  <si>
    <t>*Izrada promo videa</t>
  </si>
  <si>
    <t xml:space="preserve">*Prospekt </t>
  </si>
  <si>
    <t>*Plan Grada/mjesta</t>
  </si>
  <si>
    <t>*Biciklistička karta</t>
  </si>
  <si>
    <t>*Plan plaža i spomenika</t>
  </si>
  <si>
    <t>*Izrada kalendara</t>
  </si>
  <si>
    <t>*Promidžbene vrećice</t>
  </si>
  <si>
    <t>*Plakat: program ljetnih manifestacija</t>
  </si>
  <si>
    <t>*Novogodišnji promidžbeni materijal</t>
  </si>
  <si>
    <t>*Ostali tiskani promidžbeni materijali</t>
  </si>
  <si>
    <t>*Dani Hrvatskog turizma</t>
  </si>
  <si>
    <t>*Sajmovi u inozemstvu</t>
  </si>
  <si>
    <t>- ostali nespomenuti prihodi</t>
  </si>
  <si>
    <t xml:space="preserve">  * Sufinanciranje manifestacija od TZZŽ</t>
  </si>
  <si>
    <t xml:space="preserve">  * Pedalom po Pagu</t>
  </si>
  <si>
    <t xml:space="preserve">  * Ostali prihodi </t>
  </si>
  <si>
    <t>*Ljetni karneval</t>
  </si>
  <si>
    <t>*Zimski karneval</t>
  </si>
  <si>
    <t>*Međunarodni festival čipke</t>
  </si>
  <si>
    <t>*Ribarske fešte i Brudetijada</t>
  </si>
  <si>
    <t>*Hodajmo na mesečevom otoku</t>
  </si>
  <si>
    <t>*Međunarodna veslačka regata Osmerci na Pagu</t>
  </si>
  <si>
    <t>*Maraton Run &amp; Taste Island Pag</t>
  </si>
  <si>
    <t>* Via Adriatica</t>
  </si>
  <si>
    <t xml:space="preserve">*Uskršnji doručak </t>
  </si>
  <si>
    <t>*Pozdrav ljetu</t>
  </si>
  <si>
    <t>*Windsurfing regata Šimuni</t>
  </si>
  <si>
    <t>*Rođendanski party MK Paška bura</t>
  </si>
  <si>
    <t>*Otočni sajam Od Luna do Fortice</t>
  </si>
  <si>
    <t>*Tenis turnir Vela Gospa</t>
  </si>
  <si>
    <t>KUMULATIVNI FINANCIJSKI IZVJEŠTAJ I-XII 2020.</t>
  </si>
  <si>
    <t>REBALANS 2020.</t>
  </si>
  <si>
    <t xml:space="preserve">     IZVRŠENJE  2020.</t>
  </si>
  <si>
    <t>STRUKTURA  2020.</t>
  </si>
  <si>
    <t>*MTB pedalom po Pagu</t>
  </si>
  <si>
    <t>*Udruženo oglašavanje.-marketinške usluge TZZŽ</t>
  </si>
  <si>
    <t>*Udruženo oglašavanje  dest. Zadar region</t>
  </si>
  <si>
    <t>*Oglašavanje u medijima</t>
  </si>
  <si>
    <t>1440</t>
  </si>
  <si>
    <t>*suradnja s prijateljskim gradovima</t>
  </si>
  <si>
    <t>1.-1441</t>
  </si>
  <si>
    <t>*Edukacija (zaposleni, subjekti javnog i privat.sekt.)</t>
  </si>
  <si>
    <t>2.-1442</t>
  </si>
  <si>
    <t>*Studijska putovanja</t>
  </si>
  <si>
    <t>Turistička prisojba tekuća godina</t>
  </si>
  <si>
    <t>Turistička pristojba - dug</t>
  </si>
  <si>
    <t>Turistička pristojba od nautike</t>
  </si>
  <si>
    <t>Pag, veljača 2021.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</si>
</sst>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d\.\ mmmm\ yyyy\."/>
  </numFmts>
  <fonts count="49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indexed="20"/>
      <name val="Calibri"/>
      <family val="2"/>
    </font>
    <font>
      <sz val="14"/>
      <color indexed="10"/>
      <name val="Calibri"/>
      <family val="2"/>
    </font>
    <font>
      <sz val="16"/>
      <name val="Calibri"/>
      <family val="2"/>
    </font>
    <font>
      <sz val="18"/>
      <color indexed="8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7" borderId="3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3" fillId="0" borderId="0" xfId="0" applyFont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2" fillId="32" borderId="0" xfId="0" applyFont="1" applyFill="1" applyAlignment="1">
      <alignment horizontal="center" wrapText="1"/>
    </xf>
    <xf numFmtId="0" fontId="1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wrapText="1"/>
    </xf>
    <xf numFmtId="3" fontId="15" fillId="33" borderId="10" xfId="0" applyNumberFormat="1" applyFont="1" applyFill="1" applyBorder="1" applyAlignment="1">
      <alignment/>
    </xf>
    <xf numFmtId="1" fontId="14" fillId="33" borderId="10" xfId="0" applyNumberFormat="1" applyFont="1" applyFill="1" applyBorder="1" applyAlignment="1">
      <alignment/>
    </xf>
    <xf numFmtId="0" fontId="15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3" fontId="15" fillId="32" borderId="10" xfId="0" applyNumberFormat="1" applyFont="1" applyFill="1" applyBorder="1" applyAlignment="1">
      <alignment/>
    </xf>
    <xf numFmtId="1" fontId="15" fillId="32" borderId="10" xfId="0" applyNumberFormat="1" applyFont="1" applyFill="1" applyBorder="1" applyAlignment="1">
      <alignment/>
    </xf>
    <xf numFmtId="4" fontId="15" fillId="32" borderId="11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right"/>
    </xf>
    <xf numFmtId="0" fontId="0" fillId="32" borderId="10" xfId="0" applyFont="1" applyFill="1" applyBorder="1" applyAlignment="1">
      <alignment wrapText="1"/>
    </xf>
    <xf numFmtId="3" fontId="14" fillId="32" borderId="10" xfId="0" applyNumberFormat="1" applyFont="1" applyFill="1" applyBorder="1" applyAlignment="1">
      <alignment/>
    </xf>
    <xf numFmtId="1" fontId="14" fillId="32" borderId="10" xfId="0" applyNumberFormat="1" applyFont="1" applyFill="1" applyBorder="1" applyAlignment="1">
      <alignment/>
    </xf>
    <xf numFmtId="1" fontId="15" fillId="33" borderId="10" xfId="0" applyNumberFormat="1" applyFont="1" applyFill="1" applyBorder="1" applyAlignment="1">
      <alignment/>
    </xf>
    <xf numFmtId="4" fontId="15" fillId="33" borderId="11" xfId="0" applyNumberFormat="1" applyFont="1" applyFill="1" applyBorder="1" applyAlignment="1">
      <alignment/>
    </xf>
    <xf numFmtId="0" fontId="14" fillId="32" borderId="10" xfId="0" applyFont="1" applyFill="1" applyBorder="1" applyAlignment="1">
      <alignment horizontal="left" wrapText="1" indent="2"/>
    </xf>
    <xf numFmtId="0" fontId="13" fillId="32" borderId="10" xfId="0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horizontal="left" wrapText="1" indent="2"/>
    </xf>
    <xf numFmtId="0" fontId="0" fillId="32" borderId="10" xfId="0" applyFont="1" applyFill="1" applyBorder="1" applyAlignment="1">
      <alignment horizontal="center"/>
    </xf>
    <xf numFmtId="49" fontId="0" fillId="32" borderId="10" xfId="0" applyNumberFormat="1" applyFont="1" applyFill="1" applyBorder="1" applyAlignment="1">
      <alignment wrapText="1"/>
    </xf>
    <xf numFmtId="2" fontId="16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0" fontId="16" fillId="32" borderId="10" xfId="0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3" fontId="1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5" fillId="33" borderId="10" xfId="0" applyFont="1" applyFill="1" applyBorder="1" applyAlignment="1">
      <alignment wrapText="1"/>
    </xf>
    <xf numFmtId="2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wrapText="1"/>
    </xf>
    <xf numFmtId="0" fontId="15" fillId="32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3" fontId="15" fillId="33" borderId="0" xfId="0" applyNumberFormat="1" applyFont="1" applyFill="1" applyAlignment="1">
      <alignment/>
    </xf>
    <xf numFmtId="0" fontId="15" fillId="32" borderId="10" xfId="0" applyFont="1" applyFill="1" applyBorder="1" applyAlignment="1">
      <alignment horizontal="left" wrapText="1" indent="1"/>
    </xf>
    <xf numFmtId="0" fontId="14" fillId="0" borderId="10" xfId="0" applyFont="1" applyFill="1" applyBorder="1" applyAlignment="1">
      <alignment horizontal="left" wrapText="1" indent="1"/>
    </xf>
    <xf numFmtId="0" fontId="14" fillId="32" borderId="10" xfId="0" applyFont="1" applyFill="1" applyBorder="1" applyAlignment="1">
      <alignment horizontal="left" wrapText="1" indent="1"/>
    </xf>
    <xf numFmtId="2" fontId="15" fillId="32" borderId="10" xfId="0" applyNumberFormat="1" applyFont="1" applyFill="1" applyBorder="1" applyAlignment="1">
      <alignment horizontal="center" vertical="center"/>
    </xf>
    <xf numFmtId="1" fontId="14" fillId="32" borderId="10" xfId="0" applyNumberFormat="1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4" fillId="32" borderId="10" xfId="0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wrapText="1"/>
    </xf>
    <xf numFmtId="3" fontId="15" fillId="32" borderId="0" xfId="0" applyNumberFormat="1" applyFont="1" applyFill="1" applyBorder="1" applyAlignment="1">
      <alignment/>
    </xf>
    <xf numFmtId="3" fontId="17" fillId="32" borderId="0" xfId="0" applyNumberFormat="1" applyFont="1" applyFill="1" applyBorder="1" applyAlignment="1">
      <alignment/>
    </xf>
    <xf numFmtId="1" fontId="15" fillId="32" borderId="0" xfId="0" applyNumberFormat="1" applyFont="1" applyFill="1" applyBorder="1" applyAlignment="1">
      <alignment/>
    </xf>
    <xf numFmtId="4" fontId="15" fillId="32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4" fillId="0" borderId="0" xfId="0" applyFont="1" applyAlignment="1">
      <alignment/>
    </xf>
    <xf numFmtId="3" fontId="9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1" fontId="14" fillId="32" borderId="10" xfId="0" applyNumberFormat="1" applyFont="1" applyFill="1" applyBorder="1" applyAlignment="1">
      <alignment/>
    </xf>
    <xf numFmtId="4" fontId="15" fillId="34" borderId="11" xfId="0" applyNumberFormat="1" applyFont="1" applyFill="1" applyBorder="1" applyAlignment="1">
      <alignment/>
    </xf>
    <xf numFmtId="4" fontId="14" fillId="34" borderId="11" xfId="0" applyNumberFormat="1" applyFont="1" applyFill="1" applyBorder="1" applyAlignment="1">
      <alignment/>
    </xf>
    <xf numFmtId="4" fontId="15" fillId="34" borderId="11" xfId="0" applyNumberFormat="1" applyFont="1" applyFill="1" applyBorder="1" applyAlignment="1">
      <alignment/>
    </xf>
    <xf numFmtId="49" fontId="14" fillId="32" borderId="10" xfId="0" applyNumberFormat="1" applyFont="1" applyFill="1" applyBorder="1" applyAlignment="1">
      <alignment horizontal="center" vertical="center"/>
    </xf>
    <xf numFmtId="3" fontId="14" fillId="32" borderId="10" xfId="0" applyNumberFormat="1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wrapText="1" indent="1"/>
    </xf>
    <xf numFmtId="0" fontId="0" fillId="0" borderId="0" xfId="0" applyFont="1" applyAlignment="1">
      <alignment/>
    </xf>
    <xf numFmtId="0" fontId="14" fillId="32" borderId="0" xfId="0" applyFont="1" applyFill="1" applyAlignment="1">
      <alignment/>
    </xf>
    <xf numFmtId="0" fontId="0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8"/>
  <sheetViews>
    <sheetView tabSelected="1" zoomScaleSheetLayoutView="65" zoomScalePageLayoutView="0" workbookViewId="0" topLeftCell="A1">
      <selection activeCell="P11" sqref="P11"/>
    </sheetView>
  </sheetViews>
  <sheetFormatPr defaultColWidth="9.140625" defaultRowHeight="15"/>
  <cols>
    <col min="1" max="1" width="8.7109375" style="18" customWidth="1"/>
    <col min="2" max="2" width="54.00390625" style="82" customWidth="1"/>
    <col min="3" max="3" width="12.8515625" style="83" customWidth="1"/>
    <col min="4" max="4" width="13.7109375" style="19" customWidth="1"/>
    <col min="5" max="5" width="11.7109375" style="20" customWidth="1"/>
    <col min="6" max="6" width="13.140625" style="21" customWidth="1"/>
    <col min="7" max="7" width="13.28125" style="19" customWidth="1"/>
    <col min="8" max="8" width="12.140625" style="20" customWidth="1"/>
    <col min="10" max="10" width="11.7109375" style="0" bestFit="1" customWidth="1"/>
  </cols>
  <sheetData>
    <row r="1" spans="1:256" s="87" customFormat="1" ht="18.75">
      <c r="A1" s="102" t="s">
        <v>79</v>
      </c>
      <c r="B1" s="103"/>
      <c r="C1" s="103"/>
      <c r="D1" s="84"/>
      <c r="E1" s="85"/>
      <c r="F1" s="86"/>
      <c r="G1" s="84"/>
      <c r="H1" s="85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87" customFormat="1" ht="18.75">
      <c r="A2" s="100" t="s">
        <v>157</v>
      </c>
      <c r="B2" s="101"/>
      <c r="C2" s="101"/>
      <c r="D2" s="101"/>
      <c r="E2" s="101"/>
      <c r="F2" s="101"/>
      <c r="G2" s="101"/>
      <c r="H2" s="85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2" s="14" customFormat="1" ht="30">
      <c r="A3" s="22" t="s">
        <v>0</v>
      </c>
      <c r="B3" s="22" t="s">
        <v>1</v>
      </c>
      <c r="C3" s="22" t="s">
        <v>158</v>
      </c>
      <c r="D3" s="23" t="s">
        <v>159</v>
      </c>
      <c r="E3" s="24" t="s">
        <v>93</v>
      </c>
      <c r="F3" s="25" t="s">
        <v>160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13" customFormat="1" ht="19.5" customHeight="1">
      <c r="A4" s="26" t="s">
        <v>2</v>
      </c>
      <c r="B4" s="27" t="s">
        <v>3</v>
      </c>
      <c r="C4" s="28">
        <f>SUM(C5+C8)</f>
        <v>1221000</v>
      </c>
      <c r="D4" s="28">
        <f>SUM(D5+D8)</f>
        <v>1272438</v>
      </c>
      <c r="E4" s="29">
        <f>SUM(D4*100/C4)</f>
        <v>104.2127764127764</v>
      </c>
      <c r="F4" s="40">
        <f aca="true" t="shared" si="0" ref="F4:F23">SUM(D4*100/4165651)</f>
        <v>30.545957882693486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s="4" customFormat="1" ht="19.5" customHeight="1">
      <c r="A5" s="30" t="s">
        <v>73</v>
      </c>
      <c r="B5" s="31" t="s">
        <v>74</v>
      </c>
      <c r="C5" s="32">
        <f>SUM(C6:C7)</f>
        <v>1195000</v>
      </c>
      <c r="D5" s="32">
        <f>SUM(D6:D7)</f>
        <v>1180305</v>
      </c>
      <c r="E5" s="33">
        <f aca="true" t="shared" si="1" ref="E5:E24">SUM(D5*100/C5)</f>
        <v>98.77029288702929</v>
      </c>
      <c r="F5" s="90">
        <f t="shared" si="0"/>
        <v>28.33422675111285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s="3" customFormat="1" ht="19.5" customHeight="1">
      <c r="A6" s="35" t="s">
        <v>25</v>
      </c>
      <c r="B6" s="36" t="s">
        <v>171</v>
      </c>
      <c r="C6" s="37">
        <v>1135000</v>
      </c>
      <c r="D6" s="37">
        <v>1126528</v>
      </c>
      <c r="E6" s="38">
        <f t="shared" si="1"/>
        <v>99.25356828193833</v>
      </c>
      <c r="F6" s="91">
        <f t="shared" si="0"/>
        <v>27.04326406604874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3" customFormat="1" ht="19.5" customHeight="1">
      <c r="A7" s="35" t="s">
        <v>70</v>
      </c>
      <c r="B7" s="36" t="s">
        <v>172</v>
      </c>
      <c r="C7" s="37">
        <v>60000</v>
      </c>
      <c r="D7" s="37">
        <v>53777</v>
      </c>
      <c r="E7" s="38">
        <f t="shared" si="1"/>
        <v>89.62833333333333</v>
      </c>
      <c r="F7" s="91">
        <f t="shared" si="0"/>
        <v>1.2909626850641112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s="6" customFormat="1" ht="19.5" customHeight="1">
      <c r="A8" s="30" t="s">
        <v>75</v>
      </c>
      <c r="B8" s="31" t="s">
        <v>173</v>
      </c>
      <c r="C8" s="32">
        <v>26000</v>
      </c>
      <c r="D8" s="32">
        <v>92133</v>
      </c>
      <c r="E8" s="38">
        <f t="shared" si="1"/>
        <v>354.35769230769233</v>
      </c>
      <c r="F8" s="91">
        <f t="shared" si="0"/>
        <v>2.2117311315806343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s="16" customFormat="1" ht="19.5" customHeight="1">
      <c r="A9" s="26" t="s">
        <v>4</v>
      </c>
      <c r="B9" s="27" t="s">
        <v>5</v>
      </c>
      <c r="C9" s="28">
        <v>195000</v>
      </c>
      <c r="D9" s="28">
        <v>216275</v>
      </c>
      <c r="E9" s="39">
        <f t="shared" si="1"/>
        <v>110.91025641025641</v>
      </c>
      <c r="F9" s="40">
        <f t="shared" si="0"/>
        <v>5.191865569151136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s="16" customFormat="1" ht="19.5" customHeight="1">
      <c r="A10" s="26" t="s">
        <v>6</v>
      </c>
      <c r="B10" s="27" t="s">
        <v>7</v>
      </c>
      <c r="C10" s="28">
        <f>SUM(C11+C14)</f>
        <v>100000</v>
      </c>
      <c r="D10" s="28">
        <f>SUM(D11+D14)</f>
        <v>100000</v>
      </c>
      <c r="E10" s="39">
        <f t="shared" si="1"/>
        <v>100</v>
      </c>
      <c r="F10" s="40">
        <f t="shared" si="0"/>
        <v>2.4005851666402203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s="6" customFormat="1" ht="19.5" customHeight="1">
      <c r="A11" s="30" t="s">
        <v>8</v>
      </c>
      <c r="B11" s="41" t="s">
        <v>81</v>
      </c>
      <c r="C11" s="32">
        <f>SUM(C12:C13)</f>
        <v>100000</v>
      </c>
      <c r="D11" s="32">
        <f>SUM(D12:D13)</f>
        <v>100000</v>
      </c>
      <c r="E11" s="33">
        <f t="shared" si="1"/>
        <v>100</v>
      </c>
      <c r="F11" s="90">
        <f t="shared" si="0"/>
        <v>2.4005851666402203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s="7" customFormat="1" ht="19.5" customHeight="1">
      <c r="A12" s="42"/>
      <c r="B12" s="43" t="s">
        <v>85</v>
      </c>
      <c r="C12" s="37">
        <v>100000</v>
      </c>
      <c r="D12" s="37">
        <v>100000</v>
      </c>
      <c r="E12" s="38">
        <f t="shared" si="1"/>
        <v>100</v>
      </c>
      <c r="F12" s="91">
        <f t="shared" si="0"/>
        <v>2.4005851666402203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s="7" customFormat="1" ht="19.5" customHeight="1">
      <c r="A13" s="42"/>
      <c r="B13" s="43" t="s">
        <v>86</v>
      </c>
      <c r="C13" s="37">
        <v>0</v>
      </c>
      <c r="D13" s="37">
        <v>0</v>
      </c>
      <c r="E13" s="38">
        <v>0</v>
      </c>
      <c r="F13" s="91">
        <f t="shared" si="0"/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s="6" customFormat="1" ht="19.5" customHeight="1">
      <c r="A14" s="30" t="s">
        <v>9</v>
      </c>
      <c r="B14" s="41" t="s">
        <v>82</v>
      </c>
      <c r="C14" s="32">
        <v>0</v>
      </c>
      <c r="D14" s="32">
        <v>0</v>
      </c>
      <c r="E14" s="33">
        <v>0</v>
      </c>
      <c r="F14" s="90">
        <f t="shared" si="0"/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s="16" customFormat="1" ht="19.5" customHeight="1">
      <c r="A15" s="26" t="s">
        <v>10</v>
      </c>
      <c r="B15" s="27" t="s">
        <v>11</v>
      </c>
      <c r="C15" s="28">
        <v>0</v>
      </c>
      <c r="D15" s="28">
        <v>0</v>
      </c>
      <c r="E15" s="39">
        <v>0</v>
      </c>
      <c r="F15" s="40">
        <f t="shared" si="0"/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s="16" customFormat="1" ht="30">
      <c r="A16" s="46" t="s">
        <v>12</v>
      </c>
      <c r="B16" s="47" t="s">
        <v>13</v>
      </c>
      <c r="C16" s="28">
        <v>640000</v>
      </c>
      <c r="D16" s="28">
        <v>638912</v>
      </c>
      <c r="E16" s="39">
        <f t="shared" si="1"/>
        <v>99.83</v>
      </c>
      <c r="F16" s="40">
        <f t="shared" si="0"/>
        <v>15.337626699884364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s="16" customFormat="1" ht="19.5" customHeight="1">
      <c r="A17" s="26" t="s">
        <v>14</v>
      </c>
      <c r="B17" s="27" t="s">
        <v>15</v>
      </c>
      <c r="C17" s="28">
        <f>SUM(C18:C20)</f>
        <v>56000</v>
      </c>
      <c r="D17" s="28">
        <f>SUM(D18:D20)</f>
        <v>42491</v>
      </c>
      <c r="E17" s="39">
        <f t="shared" si="1"/>
        <v>75.87678571428572</v>
      </c>
      <c r="F17" s="40">
        <f t="shared" si="0"/>
        <v>1.020032643157096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s="17" customFormat="1" ht="19.5" customHeight="1">
      <c r="A18" s="48"/>
      <c r="B18" s="49" t="s">
        <v>91</v>
      </c>
      <c r="C18" s="32">
        <v>0</v>
      </c>
      <c r="D18" s="32">
        <v>0</v>
      </c>
      <c r="E18" s="33">
        <v>0</v>
      </c>
      <c r="F18" s="90">
        <f t="shared" si="0"/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s="17" customFormat="1" ht="19.5" customHeight="1">
      <c r="A19" s="48"/>
      <c r="B19" s="49" t="s">
        <v>90</v>
      </c>
      <c r="C19" s="32">
        <v>0</v>
      </c>
      <c r="D19" s="94">
        <v>6</v>
      </c>
      <c r="E19" s="33">
        <v>0</v>
      </c>
      <c r="F19" s="91">
        <f t="shared" si="0"/>
        <v>0.00014403510999841322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s="17" customFormat="1" ht="19.5" customHeight="1">
      <c r="A20" s="48"/>
      <c r="B20" s="49" t="s">
        <v>139</v>
      </c>
      <c r="C20" s="32">
        <f>SUM(C21+C23)</f>
        <v>56000</v>
      </c>
      <c r="D20" s="32">
        <f>SUM(D21+D23)</f>
        <v>42485</v>
      </c>
      <c r="E20" s="33">
        <f t="shared" si="1"/>
        <v>75.86607142857143</v>
      </c>
      <c r="F20" s="90">
        <f t="shared" si="0"/>
        <v>1.0198886080470975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s="3" customFormat="1" ht="19.5" customHeight="1">
      <c r="A21" s="44"/>
      <c r="B21" s="45" t="s">
        <v>140</v>
      </c>
      <c r="C21" s="37">
        <v>3000</v>
      </c>
      <c r="D21" s="37">
        <v>0</v>
      </c>
      <c r="E21" s="38">
        <f t="shared" si="1"/>
        <v>0</v>
      </c>
      <c r="F21" s="91">
        <f t="shared" si="0"/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s="3" customFormat="1" ht="19.5" customHeight="1">
      <c r="A22" s="44"/>
      <c r="B22" s="45" t="s">
        <v>141</v>
      </c>
      <c r="C22" s="37">
        <v>0</v>
      </c>
      <c r="D22" s="37">
        <v>0</v>
      </c>
      <c r="E22" s="38">
        <v>0</v>
      </c>
      <c r="F22" s="91">
        <f t="shared" si="0"/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s="3" customFormat="1" ht="19.5" customHeight="1">
      <c r="A23" s="44"/>
      <c r="B23" s="45" t="s">
        <v>142</v>
      </c>
      <c r="C23" s="37">
        <v>53000</v>
      </c>
      <c r="D23" s="37">
        <v>42485</v>
      </c>
      <c r="E23" s="38">
        <v>0</v>
      </c>
      <c r="F23" s="91">
        <f t="shared" si="0"/>
        <v>1.0198886080470975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s="15" customFormat="1" ht="30" customHeight="1">
      <c r="A24" s="26"/>
      <c r="B24" s="27" t="s">
        <v>16</v>
      </c>
      <c r="C24" s="28">
        <f>SUM(C4+C9+C10+C15+C16+C17)</f>
        <v>2212000</v>
      </c>
      <c r="D24" s="28">
        <f>SUM(D4+D9+D10+D15+D16+D17)</f>
        <v>2270116</v>
      </c>
      <c r="E24" s="39">
        <f t="shared" si="1"/>
        <v>102.62730560578662</v>
      </c>
      <c r="F24" s="40">
        <f>SUM(D24*100/4165651)</f>
        <v>54.4960679615263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6" ht="30" customHeight="1">
      <c r="A25" s="50"/>
      <c r="B25" s="50"/>
      <c r="C25" s="50"/>
      <c r="D25" s="50"/>
      <c r="E25" s="50"/>
      <c r="F25" s="50"/>
    </row>
    <row r="26" spans="1:256" s="1" customFormat="1" ht="30">
      <c r="A26" s="51" t="s">
        <v>0</v>
      </c>
      <c r="B26" s="51" t="s">
        <v>17</v>
      </c>
      <c r="C26" s="22" t="s">
        <v>158</v>
      </c>
      <c r="D26" s="23" t="s">
        <v>159</v>
      </c>
      <c r="E26" s="24" t="s">
        <v>93</v>
      </c>
      <c r="F26" s="25" t="s">
        <v>160</v>
      </c>
      <c r="G26" s="19"/>
      <c r="H26" s="20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0" customFormat="1" ht="18.75" customHeight="1">
      <c r="A27" s="26" t="s">
        <v>18</v>
      </c>
      <c r="B27" s="27" t="s">
        <v>19</v>
      </c>
      <c r="C27" s="28">
        <f>SUM(C28:C31)</f>
        <v>1003000</v>
      </c>
      <c r="D27" s="28">
        <f>SUM(D28:D31)</f>
        <v>980811</v>
      </c>
      <c r="E27" s="39">
        <f aca="true" t="shared" si="2" ref="E27:E35">SUM(D27*100/C27)</f>
        <v>97.78773678963111</v>
      </c>
      <c r="F27" s="40">
        <f aca="true" t="shared" si="3" ref="F27:F100">SUM(D27*100/3384706)</f>
        <v>28.977731005292632</v>
      </c>
      <c r="G27" s="19"/>
      <c r="H27" s="20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" customFormat="1" ht="18.75" customHeight="1">
      <c r="A28" s="52" t="s">
        <v>2</v>
      </c>
      <c r="B28" s="53" t="s">
        <v>20</v>
      </c>
      <c r="C28" s="37">
        <v>781000</v>
      </c>
      <c r="D28" s="54">
        <v>769898</v>
      </c>
      <c r="E28" s="38">
        <f t="shared" si="2"/>
        <v>98.57848911651729</v>
      </c>
      <c r="F28" s="90">
        <f t="shared" si="3"/>
        <v>22.746377381078297</v>
      </c>
      <c r="G28" s="19"/>
      <c r="H28" s="20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" customFormat="1" ht="18.75" customHeight="1">
      <c r="A29" s="52" t="s">
        <v>4</v>
      </c>
      <c r="B29" s="53" t="s">
        <v>21</v>
      </c>
      <c r="C29" s="37">
        <v>205000</v>
      </c>
      <c r="D29" s="54">
        <v>194636</v>
      </c>
      <c r="E29" s="38">
        <f t="shared" si="2"/>
        <v>94.94439024390243</v>
      </c>
      <c r="F29" s="91">
        <f t="shared" si="3"/>
        <v>5.750455135542053</v>
      </c>
      <c r="G29" s="19"/>
      <c r="H29" s="20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" customFormat="1" ht="18.75" customHeight="1">
      <c r="A30" s="52" t="s">
        <v>6</v>
      </c>
      <c r="B30" s="53" t="s">
        <v>22</v>
      </c>
      <c r="C30" s="37">
        <v>16000</v>
      </c>
      <c r="D30" s="54">
        <v>15163</v>
      </c>
      <c r="E30" s="38">
        <f t="shared" si="2"/>
        <v>94.76875</v>
      </c>
      <c r="F30" s="91">
        <f t="shared" si="3"/>
        <v>0.4479857334728629</v>
      </c>
      <c r="G30" s="19"/>
      <c r="H30" s="2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" customFormat="1" ht="18.75" customHeight="1">
      <c r="A31" s="55" t="s">
        <v>10</v>
      </c>
      <c r="B31" s="53" t="s">
        <v>80</v>
      </c>
      <c r="C31" s="37">
        <v>1000</v>
      </c>
      <c r="D31" s="54">
        <v>1114</v>
      </c>
      <c r="E31" s="38">
        <f t="shared" si="2"/>
        <v>111.4</v>
      </c>
      <c r="F31" s="91">
        <f t="shared" si="3"/>
        <v>0.032912755199417616</v>
      </c>
      <c r="G31" s="19"/>
      <c r="H31" s="2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0" customFormat="1" ht="18.75" customHeight="1">
      <c r="A32" s="26" t="s">
        <v>23</v>
      </c>
      <c r="B32" s="56" t="s">
        <v>24</v>
      </c>
      <c r="C32" s="28">
        <f>SUM(C33+C40+C85+C86)</f>
        <v>295000</v>
      </c>
      <c r="D32" s="28">
        <f>SUM(D33+D40+D85+D86)</f>
        <v>297558</v>
      </c>
      <c r="E32" s="39">
        <f t="shared" si="2"/>
        <v>100.8671186440678</v>
      </c>
      <c r="F32" s="40">
        <f t="shared" si="3"/>
        <v>8.791250997871012</v>
      </c>
      <c r="G32" s="19"/>
      <c r="H32" s="20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4" customFormat="1" ht="30.75">
      <c r="A33" s="57" t="s">
        <v>2</v>
      </c>
      <c r="B33" s="58" t="s">
        <v>89</v>
      </c>
      <c r="C33" s="28">
        <f>SUM(C34)</f>
        <v>161000</v>
      </c>
      <c r="D33" s="28">
        <f>SUM(D34)</f>
        <v>161806</v>
      </c>
      <c r="E33" s="39">
        <f t="shared" si="2"/>
        <v>100.50062111801242</v>
      </c>
      <c r="F33" s="40">
        <f t="shared" si="3"/>
        <v>4.780503831056523</v>
      </c>
      <c r="G33" s="19"/>
      <c r="H33" s="20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4" customFormat="1" ht="18.75" customHeight="1">
      <c r="A34" s="30" t="s">
        <v>25</v>
      </c>
      <c r="B34" s="59" t="s">
        <v>26</v>
      </c>
      <c r="C34" s="32">
        <f>SUM(C35:C39)</f>
        <v>161000</v>
      </c>
      <c r="D34" s="32">
        <f>SUM(D35:D39)</f>
        <v>161806</v>
      </c>
      <c r="E34" s="33">
        <f t="shared" si="2"/>
        <v>100.50062111801242</v>
      </c>
      <c r="F34" s="90">
        <f t="shared" si="3"/>
        <v>4.780503831056523</v>
      </c>
      <c r="G34" s="19"/>
      <c r="H34" s="2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2" customFormat="1" ht="18.75" customHeight="1">
      <c r="A35" s="60">
        <v>1110</v>
      </c>
      <c r="B35" s="61" t="s">
        <v>104</v>
      </c>
      <c r="C35" s="37">
        <v>37000</v>
      </c>
      <c r="D35" s="62">
        <v>35245</v>
      </c>
      <c r="E35" s="38">
        <f t="shared" si="2"/>
        <v>95.25675675675676</v>
      </c>
      <c r="F35" s="91">
        <f t="shared" si="3"/>
        <v>1.0413016669690072</v>
      </c>
      <c r="G35" s="19"/>
      <c r="H35" s="2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" customFormat="1" ht="18.75" customHeight="1">
      <c r="A36" s="60">
        <v>11111</v>
      </c>
      <c r="B36" s="61" t="s">
        <v>105</v>
      </c>
      <c r="C36" s="37">
        <v>10000</v>
      </c>
      <c r="D36" s="62">
        <v>21980</v>
      </c>
      <c r="E36" s="38"/>
      <c r="F36" s="91"/>
      <c r="G36" s="19"/>
      <c r="H36" s="2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2" customFormat="1" ht="18.75" customHeight="1">
      <c r="A37" s="60">
        <v>1112</v>
      </c>
      <c r="B37" s="61" t="s">
        <v>106</v>
      </c>
      <c r="C37" s="37">
        <v>114000</v>
      </c>
      <c r="D37" s="62">
        <v>104581</v>
      </c>
      <c r="E37" s="38">
        <f>SUM(D37*100/C37)</f>
        <v>91.73771929824561</v>
      </c>
      <c r="F37" s="91">
        <f t="shared" si="3"/>
        <v>3.089810459165434</v>
      </c>
      <c r="G37" s="19"/>
      <c r="H37" s="2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" customFormat="1" ht="18.75" customHeight="1">
      <c r="A38" s="60">
        <v>1114</v>
      </c>
      <c r="B38" s="61" t="s">
        <v>107</v>
      </c>
      <c r="C38" s="37">
        <v>0</v>
      </c>
      <c r="D38" s="62">
        <v>0</v>
      </c>
      <c r="E38" s="38">
        <v>0</v>
      </c>
      <c r="F38" s="91">
        <f t="shared" si="3"/>
        <v>0</v>
      </c>
      <c r="G38" s="19"/>
      <c r="H38" s="20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" customFormat="1" ht="18.75" customHeight="1">
      <c r="A39" s="60">
        <v>1115</v>
      </c>
      <c r="B39" s="61" t="s">
        <v>108</v>
      </c>
      <c r="C39" s="37">
        <v>0</v>
      </c>
      <c r="D39" s="62">
        <v>0</v>
      </c>
      <c r="E39" s="38"/>
      <c r="F39" s="91">
        <f t="shared" si="3"/>
        <v>0</v>
      </c>
      <c r="G39" s="19"/>
      <c r="H39" s="20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8" customFormat="1" ht="18.75" customHeight="1">
      <c r="A40" s="63" t="s">
        <v>4</v>
      </c>
      <c r="B40" s="56" t="s">
        <v>27</v>
      </c>
      <c r="C40" s="64">
        <f>SUM(C41+C52+C57+C59+C63)</f>
        <v>134000</v>
      </c>
      <c r="D40" s="28">
        <f>SUM(D41+D52+D57+D59+D63)</f>
        <v>135752</v>
      </c>
      <c r="E40" s="39">
        <f>SUM(D40*100/C40)</f>
        <v>101.30746268656716</v>
      </c>
      <c r="F40" s="40">
        <f t="shared" si="3"/>
        <v>4.010747166814489</v>
      </c>
      <c r="G40" s="19"/>
      <c r="H40" s="2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8" customFormat="1" ht="18.75" customHeight="1">
      <c r="A41" s="30" t="s">
        <v>41</v>
      </c>
      <c r="B41" s="65" t="s">
        <v>28</v>
      </c>
      <c r="C41" s="32">
        <f>SUM(C42:C51)</f>
        <v>81000</v>
      </c>
      <c r="D41" s="32">
        <f>SUM(D42:D51)</f>
        <v>81591</v>
      </c>
      <c r="E41" s="33">
        <f>SUM(D41*100/C41)</f>
        <v>100.72962962962963</v>
      </c>
      <c r="F41" s="90">
        <f t="shared" si="3"/>
        <v>2.410578644053575</v>
      </c>
      <c r="G41" s="19"/>
      <c r="H41" s="20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" customFormat="1" ht="18.75" customHeight="1">
      <c r="A42" s="60">
        <v>1120</v>
      </c>
      <c r="B42" s="66" t="s">
        <v>143</v>
      </c>
      <c r="C42" s="37">
        <v>0</v>
      </c>
      <c r="D42" s="62">
        <v>0</v>
      </c>
      <c r="E42" s="38">
        <v>0</v>
      </c>
      <c r="F42" s="91">
        <f t="shared" si="3"/>
        <v>0</v>
      </c>
      <c r="G42" s="19"/>
      <c r="H42" s="20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" customFormat="1" ht="18.75" customHeight="1">
      <c r="A43" s="60">
        <v>1121</v>
      </c>
      <c r="B43" s="66" t="s">
        <v>144</v>
      </c>
      <c r="C43" s="37">
        <v>38000</v>
      </c>
      <c r="D43" s="62">
        <v>39595</v>
      </c>
      <c r="E43" s="38">
        <f>SUM(D43*100/C43)</f>
        <v>104.19736842105263</v>
      </c>
      <c r="F43" s="91">
        <f t="shared" si="3"/>
        <v>1.1698209534299286</v>
      </c>
      <c r="G43" s="19"/>
      <c r="H43" s="20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" customFormat="1" ht="18.75" customHeight="1">
      <c r="A44" s="60">
        <v>1123</v>
      </c>
      <c r="B44" s="66" t="s">
        <v>145</v>
      </c>
      <c r="C44" s="37">
        <v>10000</v>
      </c>
      <c r="D44" s="62">
        <v>11019</v>
      </c>
      <c r="E44" s="38">
        <f>SUM(D44*100/C44)</f>
        <v>110.19</v>
      </c>
      <c r="F44" s="91">
        <f t="shared" si="3"/>
        <v>0.32555264770411374</v>
      </c>
      <c r="G44" s="19"/>
      <c r="H44" s="20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2" customFormat="1" ht="18.75" customHeight="1">
      <c r="A45" s="60">
        <v>1124</v>
      </c>
      <c r="B45" s="66" t="s">
        <v>109</v>
      </c>
      <c r="C45" s="37">
        <v>3000</v>
      </c>
      <c r="D45" s="62">
        <v>2530</v>
      </c>
      <c r="E45" s="38">
        <f>SUM(D45*100/C45)</f>
        <v>84.33333333333333</v>
      </c>
      <c r="F45" s="91">
        <f t="shared" si="3"/>
        <v>0.07474799879221415</v>
      </c>
      <c r="G45" s="19"/>
      <c r="H45" s="20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" customFormat="1" ht="18.75" customHeight="1">
      <c r="A46" s="60">
        <v>11240</v>
      </c>
      <c r="B46" s="66" t="s">
        <v>146</v>
      </c>
      <c r="C46" s="37">
        <v>0</v>
      </c>
      <c r="D46" s="62">
        <v>0</v>
      </c>
      <c r="E46" s="38">
        <v>0</v>
      </c>
      <c r="F46" s="91">
        <f t="shared" si="3"/>
        <v>0</v>
      </c>
      <c r="G46" s="19"/>
      <c r="H46" s="20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" customFormat="1" ht="18.75" customHeight="1">
      <c r="A47" s="60">
        <v>11242</v>
      </c>
      <c r="B47" s="66" t="s">
        <v>76</v>
      </c>
      <c r="C47" s="37">
        <v>1000</v>
      </c>
      <c r="D47" s="62">
        <v>194</v>
      </c>
      <c r="E47" s="38">
        <f>SUM(D47*100/C47)</f>
        <v>19.4</v>
      </c>
      <c r="F47" s="91">
        <f t="shared" si="3"/>
        <v>0.0057316647295215595</v>
      </c>
      <c r="G47" s="19"/>
      <c r="H47" s="20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" customFormat="1" ht="18.75" customHeight="1">
      <c r="A48" s="60">
        <v>11243</v>
      </c>
      <c r="B48" s="66" t="s">
        <v>77</v>
      </c>
      <c r="C48" s="37">
        <v>0</v>
      </c>
      <c r="D48" s="62">
        <v>0</v>
      </c>
      <c r="E48" s="38">
        <v>0</v>
      </c>
      <c r="F48" s="91">
        <f t="shared" si="3"/>
        <v>0</v>
      </c>
      <c r="G48" s="19"/>
      <c r="H48" s="20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" customFormat="1" ht="18.75" customHeight="1">
      <c r="A49" s="60">
        <v>11244</v>
      </c>
      <c r="B49" s="66" t="s">
        <v>96</v>
      </c>
      <c r="C49" s="37">
        <v>0</v>
      </c>
      <c r="D49" s="62">
        <v>0</v>
      </c>
      <c r="E49" s="38">
        <v>0</v>
      </c>
      <c r="F49" s="91">
        <f t="shared" si="3"/>
        <v>0</v>
      </c>
      <c r="G49" s="19"/>
      <c r="H49" s="20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" customFormat="1" ht="18.75" customHeight="1">
      <c r="A50" s="60">
        <v>11245</v>
      </c>
      <c r="B50" s="66" t="s">
        <v>97</v>
      </c>
      <c r="C50" s="37">
        <v>0</v>
      </c>
      <c r="D50" s="62">
        <v>0</v>
      </c>
      <c r="E50" s="38">
        <v>0</v>
      </c>
      <c r="F50" s="91">
        <f t="shared" si="3"/>
        <v>0</v>
      </c>
      <c r="G50" s="19"/>
      <c r="H50" s="2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" customFormat="1" ht="18.75" customHeight="1">
      <c r="A51" s="60">
        <v>11249</v>
      </c>
      <c r="B51" s="66" t="s">
        <v>110</v>
      </c>
      <c r="C51" s="37">
        <v>29000</v>
      </c>
      <c r="D51" s="62">
        <v>28253</v>
      </c>
      <c r="E51" s="38">
        <f>SUM(D51*100/C51)</f>
        <v>97.42413793103448</v>
      </c>
      <c r="F51" s="91">
        <f t="shared" si="3"/>
        <v>0.834725379397797</v>
      </c>
      <c r="G51" s="19"/>
      <c r="H51" s="20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4" customFormat="1" ht="18.75" customHeight="1">
      <c r="A52" s="30" t="s">
        <v>42</v>
      </c>
      <c r="B52" s="65" t="s">
        <v>29</v>
      </c>
      <c r="C52" s="32">
        <f>SUM(C53:C56)</f>
        <v>0</v>
      </c>
      <c r="D52" s="32">
        <f>SUM(D53:D56)</f>
        <v>0</v>
      </c>
      <c r="E52" s="33">
        <v>0</v>
      </c>
      <c r="F52" s="91">
        <f t="shared" si="3"/>
        <v>0</v>
      </c>
      <c r="G52" s="19"/>
      <c r="H52" s="20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98" customFormat="1" ht="18.75" customHeight="1">
      <c r="A53" s="95">
        <v>1131</v>
      </c>
      <c r="B53" s="96" t="s">
        <v>147</v>
      </c>
      <c r="C53" s="94">
        <v>0</v>
      </c>
      <c r="D53" s="94">
        <v>0</v>
      </c>
      <c r="E53" s="89"/>
      <c r="F53" s="91"/>
      <c r="G53" s="19"/>
      <c r="H53" s="20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  <c r="IV53" s="97"/>
    </row>
    <row r="54" spans="1:256" s="3" customFormat="1" ht="18.75" customHeight="1">
      <c r="A54" s="44">
        <v>1132</v>
      </c>
      <c r="B54" s="67" t="s">
        <v>148</v>
      </c>
      <c r="C54" s="37">
        <v>0</v>
      </c>
      <c r="D54" s="37">
        <v>0</v>
      </c>
      <c r="E54" s="38">
        <v>0</v>
      </c>
      <c r="F54" s="91">
        <f t="shared" si="3"/>
        <v>0</v>
      </c>
      <c r="G54" s="19"/>
      <c r="H54" s="20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" customFormat="1" ht="18.75" customHeight="1">
      <c r="A55" s="44">
        <v>1133</v>
      </c>
      <c r="B55" s="67" t="s">
        <v>149</v>
      </c>
      <c r="C55" s="37">
        <v>0</v>
      </c>
      <c r="D55" s="37">
        <v>0</v>
      </c>
      <c r="E55" s="38"/>
      <c r="F55" s="91"/>
      <c r="G55" s="19"/>
      <c r="H55" s="20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" customFormat="1" ht="18.75" customHeight="1">
      <c r="A56" s="44">
        <v>1134</v>
      </c>
      <c r="B56" s="67" t="s">
        <v>150</v>
      </c>
      <c r="C56" s="37">
        <v>0</v>
      </c>
      <c r="D56" s="37">
        <v>0</v>
      </c>
      <c r="E56" s="38"/>
      <c r="F56" s="91"/>
      <c r="G56" s="19"/>
      <c r="H56" s="20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4" customFormat="1" ht="18.75" customHeight="1">
      <c r="A57" s="30" t="s">
        <v>43</v>
      </c>
      <c r="B57" s="65" t="s">
        <v>30</v>
      </c>
      <c r="C57" s="32">
        <f>SUM(C58:C58)</f>
        <v>0</v>
      </c>
      <c r="D57" s="32">
        <f>SUM(D58:D58)</f>
        <v>0</v>
      </c>
      <c r="E57" s="33">
        <v>0</v>
      </c>
      <c r="F57" s="92">
        <f t="shared" si="3"/>
        <v>0</v>
      </c>
      <c r="G57" s="19"/>
      <c r="H57" s="20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" customFormat="1" ht="18.75" customHeight="1">
      <c r="A58" s="44">
        <v>1161</v>
      </c>
      <c r="B58" s="67" t="s">
        <v>84</v>
      </c>
      <c r="C58" s="37">
        <v>0</v>
      </c>
      <c r="D58" s="37">
        <v>0</v>
      </c>
      <c r="E58" s="38">
        <v>0</v>
      </c>
      <c r="F58" s="91">
        <f t="shared" si="3"/>
        <v>0</v>
      </c>
      <c r="G58" s="19"/>
      <c r="H58" s="20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4" customFormat="1" ht="18.75" customHeight="1">
      <c r="A59" s="30" t="s">
        <v>45</v>
      </c>
      <c r="B59" s="65" t="s">
        <v>31</v>
      </c>
      <c r="C59" s="32">
        <f>SUM(C60:C62)</f>
        <v>10000</v>
      </c>
      <c r="D59" s="32">
        <f>SUM(D60:D62)</f>
        <v>6625</v>
      </c>
      <c r="E59" s="33">
        <f>SUM(D59*100/C59)</f>
        <v>66.25</v>
      </c>
      <c r="F59" s="90">
        <f t="shared" si="3"/>
        <v>0.19573339604680584</v>
      </c>
      <c r="G59" s="19"/>
      <c r="H59" s="20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3" customFormat="1" ht="18.75" customHeight="1">
      <c r="A60" s="44">
        <v>1122</v>
      </c>
      <c r="B60" s="67" t="s">
        <v>151</v>
      </c>
      <c r="C60" s="37">
        <v>0</v>
      </c>
      <c r="D60" s="37">
        <v>0</v>
      </c>
      <c r="E60" s="38">
        <v>0</v>
      </c>
      <c r="F60" s="91">
        <f t="shared" si="3"/>
        <v>0</v>
      </c>
      <c r="G60" s="19"/>
      <c r="H60" s="2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3" customFormat="1" ht="18.75" customHeight="1">
      <c r="A61" s="44">
        <v>1128</v>
      </c>
      <c r="B61" s="67" t="s">
        <v>152</v>
      </c>
      <c r="C61" s="37">
        <v>0</v>
      </c>
      <c r="D61" s="37">
        <v>0</v>
      </c>
      <c r="E61" s="38">
        <v>0</v>
      </c>
      <c r="F61" s="91">
        <f t="shared" si="3"/>
        <v>0</v>
      </c>
      <c r="G61" s="19"/>
      <c r="H61" s="20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3" customFormat="1" ht="18.75" customHeight="1">
      <c r="A62" s="44">
        <v>1129</v>
      </c>
      <c r="B62" s="67" t="s">
        <v>98</v>
      </c>
      <c r="C62" s="37">
        <v>10000</v>
      </c>
      <c r="D62" s="37">
        <v>6625</v>
      </c>
      <c r="E62" s="38"/>
      <c r="F62" s="91">
        <f t="shared" si="3"/>
        <v>0.19573339604680584</v>
      </c>
      <c r="G62" s="19"/>
      <c r="H62" s="20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4" customFormat="1" ht="34.5" customHeight="1">
      <c r="A63" s="68" t="s">
        <v>47</v>
      </c>
      <c r="B63" s="65" t="s">
        <v>32</v>
      </c>
      <c r="C63" s="32">
        <f>SUM(C64:C84)</f>
        <v>43000</v>
      </c>
      <c r="D63" s="32">
        <f>SUM(D64:D84)</f>
        <v>47536</v>
      </c>
      <c r="E63" s="33">
        <f>SUM(D63*100/C63)</f>
        <v>110.54883720930232</v>
      </c>
      <c r="F63" s="90">
        <f t="shared" si="3"/>
        <v>1.4044351267141075</v>
      </c>
      <c r="G63" s="19"/>
      <c r="H63" s="20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4" customFormat="1" ht="18.75" customHeight="1">
      <c r="A64" s="69">
        <v>1127</v>
      </c>
      <c r="B64" s="67" t="s">
        <v>153</v>
      </c>
      <c r="C64" s="37">
        <v>0</v>
      </c>
      <c r="D64" s="37">
        <v>0</v>
      </c>
      <c r="E64" s="38">
        <v>0</v>
      </c>
      <c r="F64" s="91">
        <f t="shared" si="3"/>
        <v>0</v>
      </c>
      <c r="G64" s="19"/>
      <c r="H64" s="20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3" customFormat="1" ht="18.75" customHeight="1">
      <c r="A65" s="70">
        <v>1150</v>
      </c>
      <c r="B65" s="67" t="s">
        <v>112</v>
      </c>
      <c r="C65" s="37">
        <v>0</v>
      </c>
      <c r="D65" s="37">
        <v>0</v>
      </c>
      <c r="E65" s="38">
        <v>0</v>
      </c>
      <c r="F65" s="91">
        <f t="shared" si="3"/>
        <v>0</v>
      </c>
      <c r="G65" s="19"/>
      <c r="H65" s="20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2" customFormat="1" ht="18.75" customHeight="1">
      <c r="A66" s="71">
        <v>1151</v>
      </c>
      <c r="B66" s="66" t="s">
        <v>111</v>
      </c>
      <c r="C66" s="37">
        <v>0</v>
      </c>
      <c r="D66" s="62">
        <v>0</v>
      </c>
      <c r="E66" s="38">
        <v>0</v>
      </c>
      <c r="F66" s="91">
        <f t="shared" si="3"/>
        <v>0</v>
      </c>
      <c r="G66" s="19"/>
      <c r="H66" s="20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2" customFormat="1" ht="18.75" customHeight="1">
      <c r="A67" s="71">
        <v>1151</v>
      </c>
      <c r="B67" s="66" t="s">
        <v>113</v>
      </c>
      <c r="C67" s="37">
        <v>0</v>
      </c>
      <c r="D67" s="62">
        <v>0</v>
      </c>
      <c r="E67" s="38">
        <v>0</v>
      </c>
      <c r="F67" s="91">
        <f t="shared" si="3"/>
        <v>0</v>
      </c>
      <c r="G67" s="19"/>
      <c r="H67" s="20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2" customFormat="1" ht="18.75" customHeight="1">
      <c r="A68" s="71">
        <v>1152</v>
      </c>
      <c r="B68" s="66" t="s">
        <v>114</v>
      </c>
      <c r="C68" s="37">
        <v>3000</v>
      </c>
      <c r="D68" s="62">
        <v>3036</v>
      </c>
      <c r="E68" s="38">
        <v>0</v>
      </c>
      <c r="F68" s="91">
        <f t="shared" si="3"/>
        <v>0.08969759855065698</v>
      </c>
      <c r="G68" s="19"/>
      <c r="H68" s="20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2" customFormat="1" ht="18.75" customHeight="1">
      <c r="A69" s="71">
        <v>1153</v>
      </c>
      <c r="B69" s="66" t="s">
        <v>161</v>
      </c>
      <c r="C69" s="37">
        <v>3000</v>
      </c>
      <c r="D69" s="62">
        <v>2500</v>
      </c>
      <c r="E69" s="38"/>
      <c r="F69" s="91">
        <f t="shared" si="3"/>
        <v>0.07386165888558711</v>
      </c>
      <c r="G69" s="19"/>
      <c r="H69" s="20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2" customFormat="1" ht="18.75" customHeight="1">
      <c r="A70" s="71">
        <v>1154</v>
      </c>
      <c r="B70" s="66" t="s">
        <v>115</v>
      </c>
      <c r="C70" s="37">
        <v>0</v>
      </c>
      <c r="D70" s="62">
        <v>0</v>
      </c>
      <c r="E70" s="38">
        <v>0</v>
      </c>
      <c r="F70" s="91">
        <f t="shared" si="3"/>
        <v>0</v>
      </c>
      <c r="G70" s="19"/>
      <c r="H70" s="2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2" customFormat="1" ht="18.75" customHeight="1">
      <c r="A71" s="71">
        <v>1180</v>
      </c>
      <c r="B71" s="66" t="s">
        <v>88</v>
      </c>
      <c r="C71" s="37">
        <v>10000</v>
      </c>
      <c r="D71" s="62">
        <v>10000</v>
      </c>
      <c r="E71" s="38">
        <v>0</v>
      </c>
      <c r="F71" s="91">
        <f t="shared" si="3"/>
        <v>0.29544663554234846</v>
      </c>
      <c r="G71" s="19"/>
      <c r="H71" s="20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2" customFormat="1" ht="18.75" customHeight="1">
      <c r="A72" s="71">
        <v>1156</v>
      </c>
      <c r="B72" s="66" t="s">
        <v>116</v>
      </c>
      <c r="C72" s="37">
        <v>3000</v>
      </c>
      <c r="D72" s="62">
        <v>0</v>
      </c>
      <c r="E72" s="38">
        <v>0</v>
      </c>
      <c r="F72" s="91">
        <f t="shared" si="3"/>
        <v>0</v>
      </c>
      <c r="G72" s="19"/>
      <c r="H72" s="20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2" customFormat="1" ht="18.75" customHeight="1">
      <c r="A73" s="71">
        <v>1182</v>
      </c>
      <c r="B73" s="66" t="s">
        <v>117</v>
      </c>
      <c r="C73" s="37">
        <v>0</v>
      </c>
      <c r="D73" s="62">
        <v>0</v>
      </c>
      <c r="E73" s="38">
        <v>0</v>
      </c>
      <c r="F73" s="91">
        <f t="shared" si="3"/>
        <v>0</v>
      </c>
      <c r="G73" s="19"/>
      <c r="H73" s="20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2" customFormat="1" ht="18.75" customHeight="1">
      <c r="A74" s="71">
        <v>1183</v>
      </c>
      <c r="B74" s="66" t="s">
        <v>154</v>
      </c>
      <c r="C74" s="37">
        <v>0</v>
      </c>
      <c r="D74" s="62">
        <v>0</v>
      </c>
      <c r="E74" s="38">
        <v>0</v>
      </c>
      <c r="F74" s="91">
        <f t="shared" si="3"/>
        <v>0</v>
      </c>
      <c r="G74" s="19"/>
      <c r="H74" s="20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2" customFormat="1" ht="18.75" customHeight="1">
      <c r="A75" s="71">
        <v>1184</v>
      </c>
      <c r="B75" s="66" t="s">
        <v>118</v>
      </c>
      <c r="C75" s="37">
        <v>0</v>
      </c>
      <c r="D75" s="62">
        <v>0</v>
      </c>
      <c r="E75" s="38">
        <v>0</v>
      </c>
      <c r="F75" s="91">
        <f t="shared" si="3"/>
        <v>0</v>
      </c>
      <c r="G75" s="19"/>
      <c r="H75" s="20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2" customFormat="1" ht="18.75" customHeight="1">
      <c r="A76" s="71">
        <v>1185</v>
      </c>
      <c r="B76" s="66" t="s">
        <v>119</v>
      </c>
      <c r="C76" s="37">
        <v>0</v>
      </c>
      <c r="D76" s="62">
        <v>0</v>
      </c>
      <c r="E76" s="38"/>
      <c r="F76" s="91">
        <f t="shared" si="3"/>
        <v>0</v>
      </c>
      <c r="G76" s="19"/>
      <c r="H76" s="20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2" customFormat="1" ht="18.75" customHeight="1">
      <c r="A77" s="71">
        <v>1158</v>
      </c>
      <c r="B77" s="66" t="s">
        <v>155</v>
      </c>
      <c r="C77" s="37">
        <v>0</v>
      </c>
      <c r="D77" s="62">
        <v>0</v>
      </c>
      <c r="E77" s="38">
        <v>0</v>
      </c>
      <c r="F77" s="91">
        <f t="shared" si="3"/>
        <v>0</v>
      </c>
      <c r="G77" s="19"/>
      <c r="H77" s="20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" customFormat="1" ht="18.75" customHeight="1">
      <c r="A78" s="71">
        <v>1186</v>
      </c>
      <c r="B78" s="66" t="s">
        <v>120</v>
      </c>
      <c r="C78" s="37">
        <v>0</v>
      </c>
      <c r="D78" s="62">
        <v>0</v>
      </c>
      <c r="E78" s="38">
        <v>0</v>
      </c>
      <c r="F78" s="91">
        <f t="shared" si="3"/>
        <v>0</v>
      </c>
      <c r="G78" s="19"/>
      <c r="H78" s="20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2" customFormat="1" ht="18.75" customHeight="1">
      <c r="A79" s="71">
        <v>1187</v>
      </c>
      <c r="B79" s="66" t="s">
        <v>121</v>
      </c>
      <c r="C79" s="37">
        <v>0</v>
      </c>
      <c r="D79" s="62">
        <v>0</v>
      </c>
      <c r="E79" s="38"/>
      <c r="F79" s="91">
        <f t="shared" si="3"/>
        <v>0</v>
      </c>
      <c r="G79" s="19"/>
      <c r="H79" s="20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2" customFormat="1" ht="18.75" customHeight="1">
      <c r="A80" s="71">
        <v>1188</v>
      </c>
      <c r="B80" s="66" t="s">
        <v>156</v>
      </c>
      <c r="C80" s="37">
        <v>2000</v>
      </c>
      <c r="D80" s="62">
        <v>1000</v>
      </c>
      <c r="E80" s="38"/>
      <c r="F80" s="91">
        <f t="shared" si="3"/>
        <v>0.029544663554234844</v>
      </c>
      <c r="G80" s="19"/>
      <c r="H80" s="2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2" customFormat="1" ht="18.75" customHeight="1">
      <c r="A81" s="71">
        <v>1189</v>
      </c>
      <c r="B81" s="66" t="s">
        <v>122</v>
      </c>
      <c r="C81" s="37">
        <v>0</v>
      </c>
      <c r="D81" s="62">
        <v>0</v>
      </c>
      <c r="E81" s="38"/>
      <c r="F81" s="91">
        <f t="shared" si="3"/>
        <v>0</v>
      </c>
      <c r="G81" s="19"/>
      <c r="H81" s="20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2" customFormat="1" ht="18.75" customHeight="1">
      <c r="A82" s="71">
        <v>1190</v>
      </c>
      <c r="B82" s="66" t="s">
        <v>123</v>
      </c>
      <c r="C82" s="37">
        <v>2000</v>
      </c>
      <c r="D82" s="62">
        <v>2000</v>
      </c>
      <c r="E82" s="38"/>
      <c r="F82" s="91">
        <f t="shared" si="3"/>
        <v>0.05908932710846969</v>
      </c>
      <c r="G82" s="19"/>
      <c r="H82" s="20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2" customFormat="1" ht="18.75" customHeight="1">
      <c r="A83" s="71">
        <v>1191</v>
      </c>
      <c r="B83" s="66" t="s">
        <v>124</v>
      </c>
      <c r="C83" s="37">
        <v>1000</v>
      </c>
      <c r="D83" s="62">
        <v>0</v>
      </c>
      <c r="E83" s="38"/>
      <c r="F83" s="91">
        <f t="shared" si="3"/>
        <v>0</v>
      </c>
      <c r="G83" s="19"/>
      <c r="H83" s="20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2" customFormat="1" ht="18.75" customHeight="1">
      <c r="A84" s="71">
        <v>1157</v>
      </c>
      <c r="B84" s="66" t="s">
        <v>125</v>
      </c>
      <c r="C84" s="37">
        <v>19000</v>
      </c>
      <c r="D84" s="62">
        <v>29000</v>
      </c>
      <c r="E84" s="38">
        <f>SUM(D84*100/C84)</f>
        <v>152.6315789473684</v>
      </c>
      <c r="F84" s="91">
        <f t="shared" si="3"/>
        <v>0.8567952430728104</v>
      </c>
      <c r="G84" s="19"/>
      <c r="H84" s="20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8" customFormat="1" ht="18.75" customHeight="1">
      <c r="A85" s="63" t="s">
        <v>6</v>
      </c>
      <c r="B85" s="56" t="s">
        <v>33</v>
      </c>
      <c r="C85" s="28">
        <v>0</v>
      </c>
      <c r="D85" s="28">
        <v>0</v>
      </c>
      <c r="E85" s="39">
        <v>0</v>
      </c>
      <c r="F85" s="40">
        <f t="shared" si="3"/>
        <v>0</v>
      </c>
      <c r="G85" s="19"/>
      <c r="H85" s="20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8" customFormat="1" ht="18.75" customHeight="1">
      <c r="A86" s="63" t="s">
        <v>10</v>
      </c>
      <c r="B86" s="56" t="s">
        <v>34</v>
      </c>
      <c r="C86" s="28">
        <v>0</v>
      </c>
      <c r="D86" s="28">
        <v>0</v>
      </c>
      <c r="E86" s="39">
        <v>0</v>
      </c>
      <c r="F86" s="40">
        <f t="shared" si="3"/>
        <v>0</v>
      </c>
      <c r="G86" s="19"/>
      <c r="H86" s="20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0" customFormat="1" ht="18.75" customHeight="1">
      <c r="A87" s="26" t="s">
        <v>35</v>
      </c>
      <c r="B87" s="56" t="s">
        <v>36</v>
      </c>
      <c r="C87" s="28">
        <f>SUM(C88+C95+C114)</f>
        <v>100000</v>
      </c>
      <c r="D87" s="28">
        <f>SUM(D88+D95+D114)</f>
        <v>91614</v>
      </c>
      <c r="E87" s="39">
        <f>SUM(D87*100/C87)</f>
        <v>91.614</v>
      </c>
      <c r="F87" s="40">
        <f t="shared" si="3"/>
        <v>2.706704806857671</v>
      </c>
      <c r="G87" s="19"/>
      <c r="H87" s="20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8" customFormat="1" ht="18.75" customHeight="1">
      <c r="A88" s="63" t="s">
        <v>2</v>
      </c>
      <c r="B88" s="56" t="s">
        <v>37</v>
      </c>
      <c r="C88" s="28">
        <f>SUM(C89+C93)</f>
        <v>48000</v>
      </c>
      <c r="D88" s="28">
        <f>SUM(D89+D93)</f>
        <v>40860</v>
      </c>
      <c r="E88" s="39">
        <f>SUM(D88*100/C88)</f>
        <v>85.125</v>
      </c>
      <c r="F88" s="40">
        <f t="shared" si="3"/>
        <v>1.2071949528260357</v>
      </c>
      <c r="G88" s="19"/>
      <c r="H88" s="20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4" customFormat="1" ht="18.75" customHeight="1">
      <c r="A89" s="30" t="s">
        <v>25</v>
      </c>
      <c r="B89" s="59" t="s">
        <v>38</v>
      </c>
      <c r="C89" s="32">
        <f>SUM(C90:C92)</f>
        <v>20000</v>
      </c>
      <c r="D89" s="32">
        <f>SUM(D90:D92)</f>
        <v>14400</v>
      </c>
      <c r="E89" s="33">
        <f>SUM(D89*100/C89)</f>
        <v>72</v>
      </c>
      <c r="F89" s="90">
        <f t="shared" si="3"/>
        <v>0.42544315518098175</v>
      </c>
      <c r="G89" s="19"/>
      <c r="H89" s="20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3" customFormat="1" ht="18.75" customHeight="1">
      <c r="A90" s="44">
        <v>1352</v>
      </c>
      <c r="B90" s="31" t="s">
        <v>99</v>
      </c>
      <c r="C90" s="37">
        <v>15000</v>
      </c>
      <c r="D90" s="37">
        <v>14400</v>
      </c>
      <c r="E90" s="38">
        <f>SUM(D90*100/C90)</f>
        <v>96</v>
      </c>
      <c r="F90" s="91">
        <f t="shared" si="3"/>
        <v>0.42544315518098175</v>
      </c>
      <c r="G90" s="19"/>
      <c r="H90" s="2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3" customFormat="1" ht="18.75" customHeight="1">
      <c r="A91" s="44">
        <v>1353</v>
      </c>
      <c r="B91" s="31" t="s">
        <v>126</v>
      </c>
      <c r="C91" s="37">
        <v>5000</v>
      </c>
      <c r="D91" s="37">
        <v>0</v>
      </c>
      <c r="E91" s="38">
        <v>0</v>
      </c>
      <c r="F91" s="91">
        <f t="shared" si="3"/>
        <v>0</v>
      </c>
      <c r="G91" s="19"/>
      <c r="H91" s="20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3" customFormat="1" ht="18.75" customHeight="1">
      <c r="A92" s="44">
        <v>1461</v>
      </c>
      <c r="B92" s="31" t="s">
        <v>100</v>
      </c>
      <c r="C92" s="37">
        <v>0</v>
      </c>
      <c r="D92" s="37">
        <v>0</v>
      </c>
      <c r="E92" s="38">
        <v>0</v>
      </c>
      <c r="F92" s="91">
        <f t="shared" si="3"/>
        <v>0</v>
      </c>
      <c r="G92" s="19"/>
      <c r="H92" s="20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4" customFormat="1" ht="18.75" customHeight="1">
      <c r="A93" s="30" t="s">
        <v>70</v>
      </c>
      <c r="B93" s="59" t="s">
        <v>39</v>
      </c>
      <c r="C93" s="32">
        <f>SUM(C94:C94)</f>
        <v>28000</v>
      </c>
      <c r="D93" s="32">
        <f>SUM(D94:D94)</f>
        <v>26460</v>
      </c>
      <c r="E93" s="33">
        <f>SUM(D93*100/C93)</f>
        <v>94.5</v>
      </c>
      <c r="F93" s="90">
        <f t="shared" si="3"/>
        <v>0.781751797645054</v>
      </c>
      <c r="G93" s="19"/>
      <c r="H93" s="20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2" customFormat="1" ht="18.75" customHeight="1">
      <c r="A94" s="52">
        <v>1460</v>
      </c>
      <c r="B94" s="53" t="s">
        <v>78</v>
      </c>
      <c r="C94" s="37">
        <v>28000</v>
      </c>
      <c r="D94" s="54">
        <v>26460</v>
      </c>
      <c r="E94" s="38">
        <f>SUM(D94*100/C94)</f>
        <v>94.5</v>
      </c>
      <c r="F94" s="91">
        <f t="shared" si="3"/>
        <v>0.781751797645054</v>
      </c>
      <c r="G94" s="19"/>
      <c r="H94" s="20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8" customFormat="1" ht="18.75" customHeight="1">
      <c r="A95" s="63" t="s">
        <v>4</v>
      </c>
      <c r="B95" s="56" t="s">
        <v>40</v>
      </c>
      <c r="C95" s="28">
        <f>SUM(C96+C99+C102+C110+C113)</f>
        <v>52000</v>
      </c>
      <c r="D95" s="28">
        <f>SUM(D96+D99+D102+D110+D113)</f>
        <v>50754</v>
      </c>
      <c r="E95" s="39">
        <f>SUM(D95*100/C95)</f>
        <v>97.60384615384615</v>
      </c>
      <c r="F95" s="40">
        <f t="shared" si="3"/>
        <v>1.4995098540316352</v>
      </c>
      <c r="G95" s="19"/>
      <c r="H95" s="20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4" customFormat="1" ht="34.5" customHeight="1">
      <c r="A96" s="68" t="s">
        <v>41</v>
      </c>
      <c r="B96" s="59" t="s">
        <v>71</v>
      </c>
      <c r="C96" s="32">
        <f>SUM(C97:C98)</f>
        <v>0</v>
      </c>
      <c r="D96" s="32">
        <f>SUM(D97:D98)</f>
        <v>0</v>
      </c>
      <c r="E96" s="33">
        <v>0</v>
      </c>
      <c r="F96" s="90">
        <f t="shared" si="3"/>
        <v>0</v>
      </c>
      <c r="G96" s="19"/>
      <c r="H96" s="20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2" customFormat="1" ht="18.75" customHeight="1">
      <c r="A97" s="52">
        <v>1330</v>
      </c>
      <c r="B97" s="53" t="s">
        <v>162</v>
      </c>
      <c r="C97" s="37">
        <v>0</v>
      </c>
      <c r="D97" s="54">
        <v>0</v>
      </c>
      <c r="E97" s="38">
        <v>0</v>
      </c>
      <c r="F97" s="91">
        <f>SUM(D97*100/3384706)</f>
        <v>0</v>
      </c>
      <c r="G97" s="19"/>
      <c r="H97" s="20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2" customFormat="1" ht="18.75" customHeight="1">
      <c r="A98" s="52">
        <v>1331</v>
      </c>
      <c r="B98" s="53" t="s">
        <v>163</v>
      </c>
      <c r="C98" s="37">
        <v>0</v>
      </c>
      <c r="D98" s="54">
        <v>0</v>
      </c>
      <c r="E98" s="38">
        <v>0</v>
      </c>
      <c r="F98" s="91">
        <f>SUM(D98*100/3384706)</f>
        <v>0</v>
      </c>
      <c r="G98" s="19"/>
      <c r="H98" s="20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4" customFormat="1" ht="34.5" customHeight="1">
      <c r="A99" s="30" t="s">
        <v>42</v>
      </c>
      <c r="B99" s="59" t="s">
        <v>92</v>
      </c>
      <c r="C99" s="32">
        <f>SUM(C100:C101)</f>
        <v>29000</v>
      </c>
      <c r="D99" s="32">
        <f>SUM(D100:D101)</f>
        <v>30755</v>
      </c>
      <c r="E99" s="33">
        <f>SUM(D99*100/C99)</f>
        <v>106.05172413793103</v>
      </c>
      <c r="F99" s="90">
        <f t="shared" si="3"/>
        <v>0.9086461276104926</v>
      </c>
      <c r="G99" s="19"/>
      <c r="H99" s="20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3" customFormat="1" ht="18.75" customHeight="1">
      <c r="A100" s="44">
        <v>1320</v>
      </c>
      <c r="B100" s="31" t="s">
        <v>164</v>
      </c>
      <c r="C100" s="37">
        <v>2000</v>
      </c>
      <c r="D100" s="37">
        <v>4005</v>
      </c>
      <c r="E100" s="38">
        <f>SUM(D100*100/C100)</f>
        <v>200.25</v>
      </c>
      <c r="F100" s="91">
        <f t="shared" si="3"/>
        <v>0.11832637753471055</v>
      </c>
      <c r="G100" s="19"/>
      <c r="H100" s="2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3" customFormat="1" ht="18.75" customHeight="1">
      <c r="A101" s="44">
        <v>1321</v>
      </c>
      <c r="B101" s="31" t="s">
        <v>127</v>
      </c>
      <c r="C101" s="37">
        <v>27000</v>
      </c>
      <c r="D101" s="37">
        <v>26750</v>
      </c>
      <c r="E101" s="38">
        <v>0</v>
      </c>
      <c r="F101" s="91">
        <f aca="true" t="shared" si="4" ref="F101:F138">SUM(D101*100/3384706)</f>
        <v>0.790319750075782</v>
      </c>
      <c r="G101" s="19"/>
      <c r="H101" s="20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4" customFormat="1" ht="18.75" customHeight="1">
      <c r="A102" s="30" t="s">
        <v>43</v>
      </c>
      <c r="B102" s="59" t="s">
        <v>44</v>
      </c>
      <c r="C102" s="32">
        <f>SUM(C103:C108)</f>
        <v>8000</v>
      </c>
      <c r="D102" s="32">
        <f>SUM(D103:D108)</f>
        <v>7500</v>
      </c>
      <c r="E102" s="33">
        <f>SUM(D102*100/C102)</f>
        <v>93.75</v>
      </c>
      <c r="F102" s="90">
        <f t="shared" si="4"/>
        <v>0.22158497665676133</v>
      </c>
      <c r="G102" s="19"/>
      <c r="H102" s="20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3" customFormat="1" ht="18.75" customHeight="1">
      <c r="A103" s="44">
        <v>13100</v>
      </c>
      <c r="B103" s="31" t="s">
        <v>128</v>
      </c>
      <c r="C103" s="37">
        <v>0</v>
      </c>
      <c r="D103" s="37">
        <v>0</v>
      </c>
      <c r="E103" s="38">
        <v>0</v>
      </c>
      <c r="F103" s="91">
        <f t="shared" si="4"/>
        <v>0</v>
      </c>
      <c r="G103" s="19"/>
      <c r="H103" s="20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3" customFormat="1" ht="18.75" customHeight="1">
      <c r="A104" s="44">
        <v>13101</v>
      </c>
      <c r="B104" s="31" t="s">
        <v>129</v>
      </c>
      <c r="C104" s="37">
        <v>0</v>
      </c>
      <c r="D104" s="37">
        <v>0</v>
      </c>
      <c r="E104" s="38">
        <v>0</v>
      </c>
      <c r="F104" s="91">
        <f t="shared" si="4"/>
        <v>0</v>
      </c>
      <c r="G104" s="19"/>
      <c r="H104" s="20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3" customFormat="1" ht="18.75" customHeight="1">
      <c r="A105" s="44">
        <v>13102</v>
      </c>
      <c r="B105" s="31" t="s">
        <v>130</v>
      </c>
      <c r="C105" s="37">
        <v>0</v>
      </c>
      <c r="D105" s="37">
        <v>0</v>
      </c>
      <c r="E105" s="38">
        <v>0</v>
      </c>
      <c r="F105" s="91">
        <f t="shared" si="4"/>
        <v>0</v>
      </c>
      <c r="G105" s="19"/>
      <c r="H105" s="20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3" customFormat="1" ht="18.75" customHeight="1">
      <c r="A106" s="44">
        <v>13103</v>
      </c>
      <c r="B106" s="31" t="s">
        <v>131</v>
      </c>
      <c r="C106" s="37">
        <v>0</v>
      </c>
      <c r="D106" s="37">
        <v>0</v>
      </c>
      <c r="E106" s="38">
        <v>0</v>
      </c>
      <c r="F106" s="91">
        <f t="shared" si="4"/>
        <v>0</v>
      </c>
      <c r="G106" s="19"/>
      <c r="H106" s="20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3" customFormat="1" ht="18.75" customHeight="1">
      <c r="A107" s="44">
        <v>13105</v>
      </c>
      <c r="B107" s="31" t="s">
        <v>132</v>
      </c>
      <c r="C107" s="37">
        <v>4000</v>
      </c>
      <c r="D107" s="37">
        <v>3500</v>
      </c>
      <c r="E107" s="38">
        <f>SUM(D107*100/C107)</f>
        <v>87.5</v>
      </c>
      <c r="F107" s="91">
        <f t="shared" si="4"/>
        <v>0.10340632243982195</v>
      </c>
      <c r="G107" s="19"/>
      <c r="H107" s="20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3" customFormat="1" ht="18.75" customHeight="1">
      <c r="A108" s="44">
        <v>13108</v>
      </c>
      <c r="B108" s="31" t="s">
        <v>133</v>
      </c>
      <c r="C108" s="37">
        <v>4000</v>
      </c>
      <c r="D108" s="37">
        <v>4000</v>
      </c>
      <c r="E108" s="38">
        <f>SUM(D108*100/C108)</f>
        <v>100</v>
      </c>
      <c r="F108" s="91">
        <f t="shared" si="4"/>
        <v>0.11817865421693938</v>
      </c>
      <c r="G108" s="19"/>
      <c r="H108" s="20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3" customFormat="1" ht="18.75" customHeight="1">
      <c r="A109" s="44">
        <v>13109</v>
      </c>
      <c r="B109" s="31" t="s">
        <v>134</v>
      </c>
      <c r="C109" s="37">
        <v>0</v>
      </c>
      <c r="D109" s="37">
        <v>0</v>
      </c>
      <c r="E109" s="38">
        <v>0</v>
      </c>
      <c r="F109" s="91">
        <f t="shared" si="4"/>
        <v>0</v>
      </c>
      <c r="G109" s="19"/>
      <c r="H109" s="20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4" customFormat="1" ht="18.75" customHeight="1">
      <c r="A110" s="30" t="s">
        <v>45</v>
      </c>
      <c r="B110" s="59" t="s">
        <v>46</v>
      </c>
      <c r="C110" s="32">
        <f>SUM(C111:C112)</f>
        <v>15000</v>
      </c>
      <c r="D110" s="32">
        <f>SUM(D111:D112)</f>
        <v>12499</v>
      </c>
      <c r="E110" s="33">
        <v>0</v>
      </c>
      <c r="F110" s="90">
        <f t="shared" si="4"/>
        <v>0.3692787497643813</v>
      </c>
      <c r="G110" s="19"/>
      <c r="H110" s="2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4" customFormat="1" ht="18.75" customHeight="1">
      <c r="A111" s="72">
        <v>13112</v>
      </c>
      <c r="B111" s="31" t="s">
        <v>135</v>
      </c>
      <c r="C111" s="37">
        <v>5000</v>
      </c>
      <c r="D111" s="37">
        <v>4437</v>
      </c>
      <c r="E111" s="38">
        <v>0</v>
      </c>
      <c r="F111" s="91">
        <f t="shared" si="4"/>
        <v>0.13108967219014</v>
      </c>
      <c r="G111" s="19"/>
      <c r="H111" s="20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4" customFormat="1" ht="18.75" customHeight="1">
      <c r="A112" s="72">
        <v>13113</v>
      </c>
      <c r="B112" s="31" t="s">
        <v>136</v>
      </c>
      <c r="C112" s="37">
        <v>10000</v>
      </c>
      <c r="D112" s="37">
        <v>8062</v>
      </c>
      <c r="E112" s="38">
        <v>0</v>
      </c>
      <c r="F112" s="91">
        <f t="shared" si="4"/>
        <v>0.23818907757424132</v>
      </c>
      <c r="G112" s="19"/>
      <c r="H112" s="20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4" customFormat="1" ht="18.75" customHeight="1">
      <c r="A113" s="30" t="s">
        <v>47</v>
      </c>
      <c r="B113" s="59" t="s">
        <v>101</v>
      </c>
      <c r="C113" s="32">
        <v>0</v>
      </c>
      <c r="D113" s="32">
        <v>0</v>
      </c>
      <c r="E113" s="33">
        <v>0</v>
      </c>
      <c r="F113" s="90">
        <f t="shared" si="4"/>
        <v>0</v>
      </c>
      <c r="G113" s="19"/>
      <c r="H113" s="20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9" customFormat="1" ht="18.75" customHeight="1">
      <c r="A114" s="63" t="s">
        <v>6</v>
      </c>
      <c r="B114" s="56" t="s">
        <v>102</v>
      </c>
      <c r="C114" s="28">
        <v>0</v>
      </c>
      <c r="D114" s="28">
        <v>0</v>
      </c>
      <c r="E114" s="39">
        <v>0</v>
      </c>
      <c r="F114" s="40">
        <f t="shared" si="4"/>
        <v>0</v>
      </c>
      <c r="G114" s="19"/>
      <c r="H114" s="20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10" customFormat="1" ht="18.75" customHeight="1">
      <c r="A115" s="26" t="s">
        <v>48</v>
      </c>
      <c r="B115" s="56" t="s">
        <v>49</v>
      </c>
      <c r="C115" s="28">
        <f>SUM(C116+C121)</f>
        <v>101000</v>
      </c>
      <c r="D115" s="28">
        <f>SUM(D116+D120+D121)</f>
        <v>97661</v>
      </c>
      <c r="E115" s="39">
        <v>0</v>
      </c>
      <c r="F115" s="40">
        <f t="shared" si="4"/>
        <v>2.885361387370129</v>
      </c>
      <c r="G115" s="19"/>
      <c r="H115" s="20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4" customFormat="1" ht="34.5" customHeight="1">
      <c r="A116" s="68" t="s">
        <v>2</v>
      </c>
      <c r="B116" s="59" t="s">
        <v>50</v>
      </c>
      <c r="C116" s="32">
        <f>SUM(C117:C119)</f>
        <v>70000</v>
      </c>
      <c r="D116" s="32">
        <f>SUM(D117:D119)</f>
        <v>67183</v>
      </c>
      <c r="E116" s="33">
        <f>SUM(D116*100/C116)</f>
        <v>95.97571428571429</v>
      </c>
      <c r="F116" s="90">
        <f t="shared" si="4"/>
        <v>1.9848991315641595</v>
      </c>
      <c r="G116" s="19"/>
      <c r="H116" s="20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4" customFormat="1" ht="18.75" customHeight="1">
      <c r="A117" s="93">
        <v>14108</v>
      </c>
      <c r="B117" s="31" t="s">
        <v>137</v>
      </c>
      <c r="C117" s="94">
        <v>0</v>
      </c>
      <c r="D117" s="94">
        <v>0</v>
      </c>
      <c r="E117" s="33">
        <v>0</v>
      </c>
      <c r="F117" s="92">
        <f t="shared" si="4"/>
        <v>0</v>
      </c>
      <c r="G117" s="19"/>
      <c r="H117" s="20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4" customFormat="1" ht="18.75" customHeight="1">
      <c r="A118" s="69">
        <v>14109</v>
      </c>
      <c r="B118" s="31" t="s">
        <v>83</v>
      </c>
      <c r="C118" s="37">
        <v>0</v>
      </c>
      <c r="D118" s="37">
        <v>0</v>
      </c>
      <c r="E118" s="89">
        <v>0</v>
      </c>
      <c r="F118" s="91">
        <f t="shared" si="4"/>
        <v>0</v>
      </c>
      <c r="G118" s="19"/>
      <c r="H118" s="20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3" customFormat="1" ht="18.75" customHeight="1">
      <c r="A119" s="70">
        <v>14110</v>
      </c>
      <c r="B119" s="31" t="s">
        <v>138</v>
      </c>
      <c r="C119" s="94">
        <v>70000</v>
      </c>
      <c r="D119" s="94">
        <v>67183</v>
      </c>
      <c r="E119" s="33">
        <v>0</v>
      </c>
      <c r="F119" s="90">
        <f t="shared" si="4"/>
        <v>1.9848991315641595</v>
      </c>
      <c r="G119" s="19"/>
      <c r="H119" s="20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4" customFormat="1" ht="18.75" customHeight="1">
      <c r="A120" s="30" t="s">
        <v>4</v>
      </c>
      <c r="B120" s="59" t="s">
        <v>103</v>
      </c>
      <c r="C120" s="32">
        <v>0</v>
      </c>
      <c r="D120" s="32">
        <v>0</v>
      </c>
      <c r="E120" s="33">
        <v>0</v>
      </c>
      <c r="F120" s="90">
        <f t="shared" si="4"/>
        <v>0</v>
      </c>
      <c r="G120" s="19"/>
      <c r="H120" s="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4" customFormat="1" ht="18.75" customHeight="1">
      <c r="A121" s="30" t="s">
        <v>6</v>
      </c>
      <c r="B121" s="59" t="s">
        <v>51</v>
      </c>
      <c r="C121" s="32">
        <f>SUM(C122:C122)</f>
        <v>31000</v>
      </c>
      <c r="D121" s="32">
        <v>30478</v>
      </c>
      <c r="E121" s="33">
        <v>0</v>
      </c>
      <c r="F121" s="90">
        <f t="shared" si="4"/>
        <v>0.9004622558059696</v>
      </c>
      <c r="G121" s="19"/>
      <c r="H121" s="20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4" customFormat="1" ht="18.75" customHeight="1">
      <c r="A122" s="93" t="s">
        <v>165</v>
      </c>
      <c r="B122" s="31" t="s">
        <v>166</v>
      </c>
      <c r="C122" s="94">
        <v>31000</v>
      </c>
      <c r="D122" s="94">
        <v>0</v>
      </c>
      <c r="E122" s="33">
        <v>0</v>
      </c>
      <c r="F122" s="92">
        <f>SUM(D122*100/3384706)</f>
        <v>0</v>
      </c>
      <c r="G122" s="19"/>
      <c r="H122" s="20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10" customFormat="1" ht="18.75" customHeight="1">
      <c r="A123" s="26" t="s">
        <v>52</v>
      </c>
      <c r="B123" s="56" t="s">
        <v>53</v>
      </c>
      <c r="C123" s="28">
        <f>SUM(C124:C125)</f>
        <v>3000</v>
      </c>
      <c r="D123" s="28">
        <f>SUM(D124:D125)</f>
        <v>2893</v>
      </c>
      <c r="E123" s="39">
        <f>SUM(D123*100/C123)</f>
        <v>96.43333333333334</v>
      </c>
      <c r="F123" s="40">
        <f t="shared" si="4"/>
        <v>0.0854727116624014</v>
      </c>
      <c r="G123" s="19"/>
      <c r="H123" s="20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4" customFormat="1" ht="18.75" customHeight="1">
      <c r="A124" s="93" t="s">
        <v>167</v>
      </c>
      <c r="B124" s="31" t="s">
        <v>168</v>
      </c>
      <c r="C124" s="94">
        <v>3000</v>
      </c>
      <c r="D124" s="94">
        <v>2893</v>
      </c>
      <c r="E124" s="33">
        <v>0</v>
      </c>
      <c r="F124" s="92">
        <f t="shared" si="4"/>
        <v>0.0854727116624014</v>
      </c>
      <c r="G124" s="19"/>
      <c r="H124" s="20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4" customFormat="1" ht="18.75" customHeight="1">
      <c r="A125" s="93" t="s">
        <v>169</v>
      </c>
      <c r="B125" s="31" t="s">
        <v>170</v>
      </c>
      <c r="C125" s="94">
        <v>0</v>
      </c>
      <c r="D125" s="94">
        <v>0</v>
      </c>
      <c r="E125" s="33">
        <v>0</v>
      </c>
      <c r="F125" s="92">
        <f>SUM(D125*100/3384706)</f>
        <v>0</v>
      </c>
      <c r="G125" s="19"/>
      <c r="H125" s="20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10" customFormat="1" ht="18.75" customHeight="1">
      <c r="A126" s="26" t="s">
        <v>54</v>
      </c>
      <c r="B126" s="56" t="s">
        <v>55</v>
      </c>
      <c r="C126" s="28">
        <f>SUM(C127:C132)</f>
        <v>0</v>
      </c>
      <c r="D126" s="28">
        <f>SUM(D127:D132)</f>
        <v>0</v>
      </c>
      <c r="E126" s="39">
        <v>0</v>
      </c>
      <c r="F126" s="40">
        <f t="shared" si="4"/>
        <v>0</v>
      </c>
      <c r="G126" s="19"/>
      <c r="H126" s="20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3" customFormat="1" ht="18.75" customHeight="1">
      <c r="A127" s="48" t="s">
        <v>2</v>
      </c>
      <c r="B127" s="31" t="s">
        <v>56</v>
      </c>
      <c r="C127" s="37">
        <v>0</v>
      </c>
      <c r="D127" s="37">
        <v>0</v>
      </c>
      <c r="E127" s="38">
        <v>0</v>
      </c>
      <c r="F127" s="91">
        <f t="shared" si="4"/>
        <v>0</v>
      </c>
      <c r="G127" s="19"/>
      <c r="H127" s="20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3" customFormat="1" ht="18.75" customHeight="1">
      <c r="A128" s="48" t="s">
        <v>4</v>
      </c>
      <c r="B128" s="31" t="s">
        <v>57</v>
      </c>
      <c r="C128" s="37">
        <v>0</v>
      </c>
      <c r="D128" s="37">
        <v>0</v>
      </c>
      <c r="E128" s="38">
        <v>0</v>
      </c>
      <c r="F128" s="91">
        <f t="shared" si="4"/>
        <v>0</v>
      </c>
      <c r="G128" s="19"/>
      <c r="H128" s="20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3" customFormat="1" ht="18.75" customHeight="1">
      <c r="A129" s="48" t="s">
        <v>6</v>
      </c>
      <c r="B129" s="31" t="s">
        <v>58</v>
      </c>
      <c r="C129" s="37">
        <v>0</v>
      </c>
      <c r="D129" s="37">
        <v>0</v>
      </c>
      <c r="E129" s="38">
        <v>0</v>
      </c>
      <c r="F129" s="91">
        <f t="shared" si="4"/>
        <v>0</v>
      </c>
      <c r="G129" s="19"/>
      <c r="H129" s="20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3" customFormat="1" ht="18.75" customHeight="1">
      <c r="A130" s="48" t="s">
        <v>10</v>
      </c>
      <c r="B130" s="31" t="s">
        <v>59</v>
      </c>
      <c r="C130" s="37">
        <v>0</v>
      </c>
      <c r="D130" s="37">
        <v>0</v>
      </c>
      <c r="E130" s="38">
        <v>0</v>
      </c>
      <c r="F130" s="91">
        <f t="shared" si="4"/>
        <v>0</v>
      </c>
      <c r="G130" s="19"/>
      <c r="H130" s="2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3" customFormat="1" ht="18.75" customHeight="1">
      <c r="A131" s="48" t="s">
        <v>12</v>
      </c>
      <c r="B131" s="31" t="s">
        <v>60</v>
      </c>
      <c r="C131" s="37">
        <v>0</v>
      </c>
      <c r="D131" s="37">
        <v>0</v>
      </c>
      <c r="E131" s="38">
        <v>0</v>
      </c>
      <c r="F131" s="91">
        <f t="shared" si="4"/>
        <v>0</v>
      </c>
      <c r="G131" s="19"/>
      <c r="H131" s="20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3" customFormat="1" ht="34.5" customHeight="1">
      <c r="A132" s="73" t="s">
        <v>14</v>
      </c>
      <c r="B132" s="31" t="s">
        <v>61</v>
      </c>
      <c r="C132" s="37">
        <v>0</v>
      </c>
      <c r="D132" s="37">
        <v>0</v>
      </c>
      <c r="E132" s="38">
        <v>0</v>
      </c>
      <c r="F132" s="91">
        <f t="shared" si="4"/>
        <v>0</v>
      </c>
      <c r="G132" s="19"/>
      <c r="H132" s="20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10" customFormat="1" ht="18.75" customHeight="1">
      <c r="A133" s="26" t="s">
        <v>62</v>
      </c>
      <c r="B133" s="56" t="s">
        <v>63</v>
      </c>
      <c r="C133" s="28">
        <f>SUM(C134)</f>
        <v>0</v>
      </c>
      <c r="D133" s="28">
        <v>0</v>
      </c>
      <c r="E133" s="39">
        <v>0</v>
      </c>
      <c r="F133" s="40">
        <f t="shared" si="4"/>
        <v>0</v>
      </c>
      <c r="G133" s="19"/>
      <c r="H133" s="20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3" customFormat="1" ht="34.5" customHeight="1">
      <c r="A134" s="73" t="s">
        <v>2</v>
      </c>
      <c r="B134" s="31" t="s">
        <v>72</v>
      </c>
      <c r="C134" s="37">
        <v>0</v>
      </c>
      <c r="D134" s="37">
        <v>0</v>
      </c>
      <c r="E134" s="38">
        <v>0</v>
      </c>
      <c r="F134" s="91">
        <f t="shared" si="4"/>
        <v>0</v>
      </c>
      <c r="G134" s="19"/>
      <c r="H134" s="20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10" customFormat="1" ht="31.5">
      <c r="A135" s="74" t="s">
        <v>64</v>
      </c>
      <c r="B135" s="56" t="s">
        <v>94</v>
      </c>
      <c r="C135" s="28">
        <v>0</v>
      </c>
      <c r="D135" s="28">
        <v>0</v>
      </c>
      <c r="E135" s="39">
        <v>0</v>
      </c>
      <c r="F135" s="40">
        <f t="shared" si="4"/>
        <v>0</v>
      </c>
      <c r="G135" s="19"/>
      <c r="H135" s="20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10" customFormat="1" ht="21">
      <c r="A136" s="74"/>
      <c r="B136" s="56" t="s">
        <v>95</v>
      </c>
      <c r="C136" s="28">
        <v>89000</v>
      </c>
      <c r="D136" s="28">
        <v>88880</v>
      </c>
      <c r="E136" s="39"/>
      <c r="F136" s="40">
        <f t="shared" si="4"/>
        <v>2.6259296967003927</v>
      </c>
      <c r="G136" s="19"/>
      <c r="H136" s="20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10" customFormat="1" ht="21">
      <c r="A137" s="26" t="s">
        <v>65</v>
      </c>
      <c r="B137" s="56" t="s">
        <v>66</v>
      </c>
      <c r="C137" s="28">
        <v>15000</v>
      </c>
      <c r="D137" s="28">
        <v>0</v>
      </c>
      <c r="E137" s="39">
        <f>SUM(D137*100/C137)</f>
        <v>0</v>
      </c>
      <c r="F137" s="40">
        <f t="shared" si="4"/>
        <v>0</v>
      </c>
      <c r="G137" s="19"/>
      <c r="H137" s="20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11" customFormat="1" ht="31.5">
      <c r="A138" s="75" t="s">
        <v>67</v>
      </c>
      <c r="B138" s="59" t="s">
        <v>68</v>
      </c>
      <c r="C138" s="32">
        <v>0</v>
      </c>
      <c r="D138" s="32">
        <v>0</v>
      </c>
      <c r="E138" s="33">
        <v>0</v>
      </c>
      <c r="F138" s="90">
        <f t="shared" si="4"/>
        <v>0</v>
      </c>
      <c r="G138" s="19"/>
      <c r="H138" s="20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15" customFormat="1" ht="30" customHeight="1">
      <c r="A139" s="26"/>
      <c r="B139" s="27" t="s">
        <v>69</v>
      </c>
      <c r="C139" s="28">
        <f>SUM(C27+C32+C87+C115+C123+C126+C133+C135+C136+C137+C138)</f>
        <v>1606000</v>
      </c>
      <c r="D139" s="28">
        <f>SUM(D27+D32+D87+D115+D123+D126+D133+D135+D136+D137+D138)</f>
        <v>1559417</v>
      </c>
      <c r="E139" s="39">
        <f>SUM(D139*100/C139)</f>
        <v>97.0994396014944</v>
      </c>
      <c r="F139" s="40">
        <f>SUM(D139*100/3384706)</f>
        <v>46.072450605754234</v>
      </c>
      <c r="G139" s="19"/>
      <c r="H139" s="20"/>
      <c r="I139"/>
      <c r="J139" s="88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12" customFormat="1" ht="46.5">
      <c r="A140" s="48"/>
      <c r="B140" s="36" t="s">
        <v>87</v>
      </c>
      <c r="C140" s="32">
        <f>SUM(C24-C139)</f>
        <v>606000</v>
      </c>
      <c r="D140" s="32">
        <f>SUM(D24-D139)</f>
        <v>710699</v>
      </c>
      <c r="E140" s="33">
        <f>SUM(D140*100/C140)</f>
        <v>117.27706270627063</v>
      </c>
      <c r="F140" s="34"/>
      <c r="G140" s="19"/>
      <c r="H140" s="20"/>
      <c r="I140"/>
      <c r="J140" s="88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3" customFormat="1" ht="18.75">
      <c r="A141" s="76"/>
      <c r="B141" s="77"/>
      <c r="C141" s="78"/>
      <c r="D141" s="79"/>
      <c r="E141" s="80"/>
      <c r="F141" s="81"/>
      <c r="G141" s="19"/>
      <c r="H141" s="20"/>
      <c r="I141"/>
      <c r="J141" s="88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5" customFormat="1" ht="21">
      <c r="A142" s="99" t="s">
        <v>174</v>
      </c>
      <c r="B142" s="99"/>
      <c r="C142" s="83"/>
      <c r="D142" s="19"/>
      <c r="E142" s="20"/>
      <c r="F142" s="21"/>
      <c r="G142" s="19"/>
      <c r="H142" s="20"/>
      <c r="I142"/>
      <c r="J142" s="88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ht="15">
      <c r="J143" s="88"/>
    </row>
    <row r="144" ht="15">
      <c r="J144" s="88"/>
    </row>
    <row r="145" ht="15">
      <c r="J145" s="88"/>
    </row>
    <row r="146" ht="15">
      <c r="J146" s="88"/>
    </row>
    <row r="147" ht="15">
      <c r="J147" s="88"/>
    </row>
    <row r="148" ht="15">
      <c r="J148" s="88"/>
    </row>
  </sheetData>
  <sheetProtection/>
  <mergeCells count="3">
    <mergeCell ref="A142:B142"/>
    <mergeCell ref="A2:G2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  <rowBreaks count="1" manualBreakCount="1">
    <brk id="25" max="8" man="1"/>
  </rowBreaks>
  <ignoredErrors>
    <ignoredError sqref="C11:D11 C5:D5 C110:D110 D1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2017-02-17T11:49:56Z</cp:lastPrinted>
  <dcterms:created xsi:type="dcterms:W3CDTF">2006-09-16T00:00:00Z</dcterms:created>
  <dcterms:modified xsi:type="dcterms:W3CDTF">2021-03-23T08:18:59Z</dcterms:modified>
  <cp:category/>
  <cp:version/>
  <cp:contentType/>
  <cp:contentStatus/>
</cp:coreProperties>
</file>